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D:\desktop\estimates\ALL MANDAL ESTIAMTES\P.C.PALLI\"/>
    </mc:Choice>
  </mc:AlternateContent>
  <xr:revisionPtr revIDLastSave="0" documentId="13_ncr:1_{763AF534-5D6D-4090-908B-10FD43EA6815}" xr6:coauthVersionLast="47" xr6:coauthVersionMax="47" xr10:uidLastSave="{00000000-0000-0000-0000-000000000000}"/>
  <bookViews>
    <workbookView xWindow="-120" yWindow="-120" windowWidth="20730" windowHeight="11160" tabRatio="647" activeTab="8" xr2:uid="{00000000-000D-0000-FFFF-FFFF00000000}"/>
  </bookViews>
  <sheets>
    <sheet name="COVER" sheetId="19" r:id="rId1"/>
    <sheet name="input data" sheetId="100" state="hidden" r:id="rId2"/>
    <sheet name="SPE" sheetId="20" r:id="rId3"/>
    <sheet name="DET" sheetId="23" r:id="rId4"/>
    <sheet name="seigneorage" sheetId="93" r:id="rId5"/>
    <sheet name="lead 2025-26" sheetId="42" r:id="rId6"/>
    <sheet name="CON 2025-26" sheetId="43" state="hidden" r:id="rId7"/>
    <sheet name="data 2025-26" sheetId="25" r:id="rId8"/>
    <sheet name="DET (2)" sheetId="103" r:id="rId9"/>
    <sheet name="seigneorage (2)" sheetId="104" r:id="rId10"/>
    <sheet name="CC f" sheetId="101" state="hidden" r:id="rId11"/>
    <sheet name="ccbc " sheetId="102" state="hidden" r:id="rId12"/>
  </sheets>
  <externalReferences>
    <externalReference r:id="rId13"/>
  </externalReferences>
  <definedNames>
    <definedName name="_3" localSheetId="4" hidden="1">'[1]final abstract'!#REF!</definedName>
    <definedName name="_3" localSheetId="9" hidden="1">'[1]final abstract'!#REF!</definedName>
    <definedName name="_3" hidden="1">'[1]final abstract'!#REF!</definedName>
    <definedName name="_Fill" localSheetId="4" hidden="1">'[1]final abstract'!#REF!</definedName>
    <definedName name="_Fill" localSheetId="9" hidden="1">'[1]final abstract'!#REF!</definedName>
    <definedName name="_Fill" hidden="1">'[1]final abstract'!#REF!</definedName>
    <definedName name="aa" hidden="1">'[1]final abstract'!#REF!</definedName>
    <definedName name="academic" hidden="1">'[1]final abstract'!#REF!</definedName>
    <definedName name="anscount" hidden="1">1</definedName>
    <definedName name="ASFDA" hidden="1">{"'ridftotal'!$A$4:$S$27"}</definedName>
    <definedName name="data1" hidden="1">#REF!</definedName>
    <definedName name="data2" hidden="1">#REF!</definedName>
    <definedName name="data3" hidden="1">#REF!</definedName>
    <definedName name="ddd" hidden="1">'[1]final abstract'!#REF!</definedName>
    <definedName name="dfas" hidden="1">'[1]final abstract'!#REF!</definedName>
    <definedName name="Discount" hidden="1">#REF!</definedName>
    <definedName name="display_area_2" hidden="1">#REF!</definedName>
    <definedName name="FCode" hidden="1">#REF!</definedName>
    <definedName name="FGD" hidden="1">{"'ridftotal'!$A$4:$S$27"}</definedName>
    <definedName name="FGHH" hidden="1">{"'ridftotal'!$A$4:$S$27"}</definedName>
    <definedName name="GHJK" hidden="1">{"'ridftotal'!$A$4:$S$27"}</definedName>
    <definedName name="GHJKJK" hidden="1">{"'ridftotal'!$A$4:$S$27"}</definedName>
    <definedName name="Header_Row">ROW(#REF!)</definedName>
    <definedName name="HiddenRows" hidden="1">#REF!</definedName>
    <definedName name="HJ" hidden="1">{"'ridftotal'!$A$4:$S$27"}</definedName>
    <definedName name="HTML_CodePage" hidden="1">1252</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hidden="1">{"'ridftotal'!$A$4:$S$27"}</definedName>
    <definedName name="Index" hidden="1">{"'ridftotal'!$A$4:$S$27"}</definedName>
    <definedName name="jk" hidden="1">{"'ridftotal'!$A$4:$S$27"}</definedName>
    <definedName name="KADA" hidden="1">{"'ridftotal'!$A$4:$S$27"}</definedName>
    <definedName name="kADAPA" hidden="1">{"'ridftotal'!$A$4:$S$27"}</definedName>
    <definedName name="MK" hidden="1">{"'ridftotal'!$A$4:$S$27"}</definedName>
    <definedName name="NM" hidden="1">{"'ridftotal'!$A$4:$S$27"}</definedName>
    <definedName name="OrderTable" hidden="1">#REF!</definedName>
    <definedName name="_xlnm.Print_Area" localSheetId="10">'CC f'!$A$1:$J$30</definedName>
    <definedName name="_xlnm.Print_Area" localSheetId="6">'CON 2025-26'!$A$124</definedName>
    <definedName name="_xlnm.Print_Area" localSheetId="7">'data 2025-26'!$A$1:$H$69</definedName>
    <definedName name="_xlnm.Print_Area" localSheetId="3">DET!$A$1:$M$44</definedName>
    <definedName name="_xlnm.Print_Area" localSheetId="8">'DET (2)'!$A$1:$M$57</definedName>
    <definedName name="_xlnm.Print_Area" localSheetId="1">'input data'!$A$1:$G$23</definedName>
    <definedName name="_xlnm.Print_Area" localSheetId="5">'lead 2025-26'!$A$1:$L$16</definedName>
    <definedName name="_xlnm.Print_Area" localSheetId="4">seigneorage!$A$1:$L$16</definedName>
    <definedName name="_xlnm.Print_Area" localSheetId="9">'seigneorage (2)'!$A$1:$L$16</definedName>
    <definedName name="_xlnm.Print_Area" localSheetId="2">SPE!$A$1:$I$19</definedName>
    <definedName name="_xlnm.Print_Titles" localSheetId="10">'CC f'!$13:$14</definedName>
    <definedName name="_xlnm.Print_Titles" localSheetId="7">'data 2025-26'!$4:$5</definedName>
    <definedName name="_xlnm.Print_Titles" localSheetId="3">DET!$4:$6</definedName>
    <definedName name="_xlnm.Print_Titles" localSheetId="8">'DET (2)'!$4:$6</definedName>
    <definedName name="ProdForm" hidden="1">#REF!</definedName>
    <definedName name="Product" hidden="1">#REF!</definedName>
    <definedName name="RCArea" hidden="1">#REF!</definedName>
    <definedName name="S.F" hidden="1">'[1]final abstract'!#REF!</definedName>
    <definedName name="SKDIRD" hidden="1">{"'ridftotal'!$A$4:$S$27"}</definedName>
    <definedName name="SpecialPrice" hidden="1">#REF!</definedName>
    <definedName name="tbl_ProdInfo" hidden="1">#REF!</definedName>
    <definedName name="VB" hidden="1">{"'ridftotal'!$A$4:$S$27"}</definedName>
    <definedName name="wgl" hidden="1">{"'ridftotal'!$A$4:$S$27"}</definedName>
    <definedName name="x" localSheetId="4" hidden="1">'[1]final abstract'!#REF!</definedName>
    <definedName name="x" localSheetId="9" hidden="1">'[1]final abstract'!#REF!</definedName>
    <definedName name="x" hidden="1">'[1]final abstract'!#REF!</definedName>
    <definedName name="xx" hidden="1">{"'ridftotal'!$A$4:$S$27"}</definedName>
    <definedName name="xxxx" hidden="1">{"'ridftotal'!$A$4:$S$27"}</definedName>
  </definedNames>
  <calcPr calcId="191029"/>
</workbook>
</file>

<file path=xl/calcChain.xml><?xml version="1.0" encoding="utf-8"?>
<calcChain xmlns="http://schemas.openxmlformats.org/spreadsheetml/2006/main">
  <c r="F33" i="103" l="1"/>
  <c r="F32" i="103"/>
  <c r="F31" i="103"/>
  <c r="F30" i="103"/>
  <c r="F29" i="103"/>
  <c r="F34" i="103" s="1"/>
  <c r="I34" i="103" s="1"/>
  <c r="F37" i="103"/>
  <c r="I37" i="103" s="1"/>
  <c r="F35" i="103"/>
  <c r="I35" i="103" s="1"/>
  <c r="F38" i="103"/>
  <c r="I38" i="103" s="1"/>
  <c r="I32" i="103"/>
  <c r="F36" i="103"/>
  <c r="I36" i="103" s="1"/>
  <c r="I30" i="103"/>
  <c r="F25" i="103"/>
  <c r="F24" i="103"/>
  <c r="I24" i="103" s="1"/>
  <c r="F23" i="103"/>
  <c r="F22" i="103"/>
  <c r="I22" i="103" s="1"/>
  <c r="F21" i="103"/>
  <c r="I25" i="103"/>
  <c r="I23" i="103"/>
  <c r="I21" i="103"/>
  <c r="I12" i="103"/>
  <c r="I11" i="103"/>
  <c r="I10" i="103"/>
  <c r="I9" i="103"/>
  <c r="I8" i="103"/>
  <c r="I29" i="103" l="1"/>
  <c r="I31" i="103"/>
  <c r="I33" i="103"/>
  <c r="I13" i="103"/>
  <c r="I22" i="23" l="1"/>
  <c r="B23" i="23"/>
  <c r="I23" i="23"/>
  <c r="I24" i="23"/>
  <c r="I18" i="23"/>
  <c r="J16" i="104" l="1"/>
  <c r="J15" i="104"/>
  <c r="F15" i="104"/>
  <c r="J14" i="104"/>
  <c r="F14" i="104"/>
  <c r="K10" i="104"/>
  <c r="L8" i="104"/>
  <c r="K8" i="104"/>
  <c r="J8" i="104"/>
  <c r="J10" i="104" s="1"/>
  <c r="D6" i="104"/>
  <c r="I6" i="104" s="1"/>
  <c r="I8" i="104" s="1"/>
  <c r="I10" i="104" s="1"/>
  <c r="I3" i="104"/>
  <c r="A2" i="104"/>
  <c r="L56" i="103"/>
  <c r="G56" i="103"/>
  <c r="L55" i="103"/>
  <c r="G55" i="103"/>
  <c r="K40" i="103"/>
  <c r="K27" i="103"/>
  <c r="I27" i="103"/>
  <c r="K19" i="103"/>
  <c r="M19" i="103" s="1"/>
  <c r="F17" i="103"/>
  <c r="I17" i="103" s="1"/>
  <c r="B17" i="103"/>
  <c r="K15" i="103"/>
  <c r="I14" i="103"/>
  <c r="N7" i="103"/>
  <c r="M3" i="103"/>
  <c r="C2" i="103"/>
  <c r="A2" i="103"/>
  <c r="M27" i="103" l="1"/>
  <c r="I15" i="103"/>
  <c r="M15" i="103" s="1"/>
  <c r="I40" i="103"/>
  <c r="M40" i="103" l="1"/>
  <c r="M41" i="103" s="1"/>
  <c r="D5" i="104"/>
  <c r="H5" i="104" s="1"/>
  <c r="H8" i="104" s="1"/>
  <c r="H10" i="104" s="1"/>
  <c r="H11" i="104" s="1"/>
  <c r="J11" i="104" s="1"/>
  <c r="M42" i="103" s="1"/>
  <c r="K47" i="103" s="1"/>
  <c r="M47" i="103" s="1"/>
  <c r="K49" i="103" l="1"/>
  <c r="M49" i="103" s="1"/>
  <c r="K44" i="103"/>
  <c r="M44" i="103" s="1"/>
  <c r="K48" i="103"/>
  <c r="M48" i="103" s="1"/>
  <c r="M43" i="103"/>
  <c r="K45" i="103" s="1"/>
  <c r="M45" i="103" s="1"/>
  <c r="K46" i="103" s="1"/>
  <c r="M46" i="103" s="1"/>
  <c r="N50" i="103" l="1"/>
  <c r="M50" i="103" l="1"/>
  <c r="M51" i="103" s="1"/>
  <c r="N15" i="103"/>
  <c r="F17" i="23" l="1"/>
  <c r="I17" i="23" s="1"/>
  <c r="I20" i="23" s="1"/>
  <c r="K20" i="23"/>
  <c r="H28" i="25"/>
  <c r="H27" i="25"/>
  <c r="H29" i="25" s="1"/>
  <c r="H30" i="25" s="1"/>
  <c r="M20" i="23" l="1"/>
  <c r="F42" i="25" l="1"/>
  <c r="H42" i="25" s="1"/>
  <c r="H40" i="25"/>
  <c r="H39" i="25"/>
  <c r="H38" i="25"/>
  <c r="H37" i="25"/>
  <c r="H35" i="25"/>
  <c r="H43" i="25" l="1"/>
  <c r="H44" i="25" l="1"/>
  <c r="H45" i="25" s="1"/>
  <c r="H46" i="25" s="1"/>
  <c r="K27" i="23" s="1"/>
  <c r="F60" i="25" l="1"/>
  <c r="H60" i="25" s="1"/>
  <c r="H56" i="25"/>
  <c r="H55" i="25"/>
  <c r="H54" i="25"/>
  <c r="H52" i="25"/>
  <c r="H51" i="25"/>
  <c r="H22" i="25"/>
  <c r="H21" i="25"/>
  <c r="H23" i="25" s="1"/>
  <c r="H24" i="25" s="1"/>
  <c r="K15" i="23" s="1"/>
  <c r="H61" i="25" l="1"/>
  <c r="H62" i="25" s="1"/>
  <c r="D12" i="43" l="1"/>
  <c r="D13" i="43" s="1"/>
  <c r="D14" i="43" s="1"/>
  <c r="D15" i="43" s="1"/>
  <c r="D16" i="43" s="1"/>
  <c r="D17" i="43" s="1"/>
  <c r="D18" i="43" s="1"/>
  <c r="D19" i="43" s="1"/>
  <c r="D20" i="43" s="1"/>
  <c r="D21" i="43" s="1"/>
  <c r="D22" i="43" s="1"/>
  <c r="D23" i="43" s="1"/>
  <c r="D24" i="43" s="1"/>
  <c r="D25" i="43" s="1"/>
  <c r="D26" i="43" s="1"/>
  <c r="D27" i="43" s="1"/>
  <c r="D28" i="43" s="1"/>
  <c r="D29" i="43" s="1"/>
  <c r="D30" i="43" s="1"/>
  <c r="D31" i="43" s="1"/>
  <c r="D32" i="43" s="1"/>
  <c r="D33" i="43" s="1"/>
  <c r="D34" i="43" s="1"/>
  <c r="D35" i="43" s="1"/>
  <c r="D36" i="43" s="1"/>
  <c r="D37" i="43" s="1"/>
  <c r="D38" i="43" s="1"/>
  <c r="D39" i="43" s="1"/>
  <c r="D40" i="43" s="1"/>
  <c r="D41" i="43" s="1"/>
  <c r="D42" i="43" s="1"/>
  <c r="D43" i="43" s="1"/>
  <c r="D44" i="43" s="1"/>
  <c r="D45" i="43" s="1"/>
  <c r="D46" i="43" s="1"/>
  <c r="D47" i="43" s="1"/>
  <c r="D48" i="43" s="1"/>
  <c r="D49" i="43" s="1"/>
  <c r="D50" i="43" s="1"/>
  <c r="D51" i="43" s="1"/>
  <c r="D52" i="43" s="1"/>
  <c r="D53" i="43" s="1"/>
  <c r="D54" i="43" s="1"/>
  <c r="D55" i="43" s="1"/>
  <c r="D56" i="43" s="1"/>
  <c r="D57" i="43" s="1"/>
  <c r="D58" i="43" s="1"/>
  <c r="D59" i="43" s="1"/>
  <c r="D60" i="43" s="1"/>
  <c r="D61" i="43" s="1"/>
  <c r="D62" i="43" s="1"/>
  <c r="D63" i="43" s="1"/>
  <c r="D64" i="43" s="1"/>
  <c r="D65" i="43" s="1"/>
  <c r="D66" i="43" s="1"/>
  <c r="D67" i="43" s="1"/>
  <c r="D68" i="43" s="1"/>
  <c r="D69" i="43" s="1"/>
  <c r="D70" i="43" s="1"/>
  <c r="D71" i="43" s="1"/>
  <c r="D72" i="43" s="1"/>
  <c r="D73" i="43" s="1"/>
  <c r="D74" i="43" s="1"/>
  <c r="D75" i="43" s="1"/>
  <c r="D76" i="43" s="1"/>
  <c r="D77" i="43" s="1"/>
  <c r="D78" i="43" s="1"/>
  <c r="D79" i="43" s="1"/>
  <c r="D80" i="43" s="1"/>
  <c r="D81" i="43" s="1"/>
  <c r="D82" i="43" s="1"/>
  <c r="D83" i="43" s="1"/>
  <c r="D84" i="43" s="1"/>
  <c r="D85" i="43" s="1"/>
  <c r="D86" i="43" s="1"/>
  <c r="D87" i="43" s="1"/>
  <c r="D88" i="43" s="1"/>
  <c r="D89" i="43" s="1"/>
  <c r="D90" i="43" s="1"/>
  <c r="D91" i="43" s="1"/>
  <c r="D92" i="43" s="1"/>
  <c r="D93" i="43" s="1"/>
  <c r="D94" i="43" s="1"/>
  <c r="D95" i="43" s="1"/>
  <c r="D96" i="43" s="1"/>
  <c r="D97" i="43" s="1"/>
  <c r="D98" i="43" s="1"/>
  <c r="D99" i="43" s="1"/>
  <c r="D100" i="43" s="1"/>
  <c r="D101" i="43" s="1"/>
  <c r="D102" i="43" s="1"/>
  <c r="D103" i="43" s="1"/>
  <c r="D104" i="43" s="1"/>
  <c r="D105" i="43" s="1"/>
  <c r="D106" i="43" s="1"/>
  <c r="D107" i="43" s="1"/>
  <c r="D108" i="43" s="1"/>
  <c r="D109" i="43" s="1"/>
  <c r="D110" i="43" s="1"/>
  <c r="D111" i="43" s="1"/>
  <c r="D112" i="43" s="1"/>
  <c r="D113" i="43" s="1"/>
  <c r="D114" i="43" s="1"/>
  <c r="D115" i="43" s="1"/>
  <c r="D116" i="43" s="1"/>
  <c r="D117" i="43" s="1"/>
  <c r="D118" i="43" s="1"/>
  <c r="D119" i="43" s="1"/>
  <c r="D120" i="43" s="1"/>
  <c r="D121" i="43" s="1"/>
  <c r="D122" i="43" s="1"/>
  <c r="D123" i="43" s="1"/>
  <c r="D124" i="43" s="1"/>
  <c r="D125" i="43" s="1"/>
  <c r="D126" i="43" s="1"/>
  <c r="D127" i="43" s="1"/>
  <c r="D128" i="43" s="1"/>
  <c r="D129" i="43" s="1"/>
  <c r="D130" i="43" s="1"/>
  <c r="D131" i="43" s="1"/>
  <c r="D132" i="43" s="1"/>
  <c r="D133" i="43" s="1"/>
  <c r="D134" i="43" s="1"/>
  <c r="D135" i="43" s="1"/>
  <c r="D136" i="43" s="1"/>
  <c r="D137" i="43" s="1"/>
  <c r="D138" i="43" s="1"/>
  <c r="D139" i="43" s="1"/>
  <c r="D140" i="43" s="1"/>
  <c r="D141" i="43" s="1"/>
  <c r="D142" i="43" s="1"/>
  <c r="D143" i="43" s="1"/>
  <c r="D144" i="43" s="1"/>
  <c r="D145" i="43" s="1"/>
  <c r="D146" i="43" s="1"/>
  <c r="D147" i="43" s="1"/>
  <c r="D148" i="43" s="1"/>
  <c r="D149" i="43" s="1"/>
  <c r="D150" i="43" s="1"/>
  <c r="D151" i="43" s="1"/>
  <c r="D152" i="43" s="1"/>
  <c r="D153" i="43" s="1"/>
  <c r="D154" i="43" s="1"/>
  <c r="D155" i="43" s="1"/>
  <c r="D156" i="43" s="1"/>
  <c r="D157" i="43" s="1"/>
  <c r="D158" i="43" s="1"/>
  <c r="D159" i="43" s="1"/>
  <c r="D160" i="43" s="1"/>
  <c r="D161" i="43" s="1"/>
  <c r="D162" i="43" s="1"/>
  <c r="D163" i="43" s="1"/>
  <c r="D164" i="43" s="1"/>
  <c r="D165" i="43" s="1"/>
  <c r="D166" i="43" s="1"/>
  <c r="D167" i="43" s="1"/>
  <c r="D168" i="43" s="1"/>
  <c r="D169" i="43" s="1"/>
  <c r="D170" i="43" s="1"/>
  <c r="D171" i="43" s="1"/>
  <c r="D172" i="43" s="1"/>
  <c r="D173" i="43" s="1"/>
  <c r="D174" i="43" s="1"/>
  <c r="D175" i="43" s="1"/>
  <c r="D176" i="43" s="1"/>
  <c r="D177" i="43" s="1"/>
  <c r="D178" i="43" s="1"/>
  <c r="D179" i="43" s="1"/>
  <c r="D180" i="43" s="1"/>
  <c r="D181" i="43" s="1"/>
  <c r="D182" i="43" s="1"/>
  <c r="D183" i="43" s="1"/>
  <c r="D184" i="43" s="1"/>
  <c r="D185" i="43" s="1"/>
  <c r="D186" i="43" s="1"/>
  <c r="D187" i="43" s="1"/>
  <c r="D188" i="43" s="1"/>
  <c r="D189" i="43" s="1"/>
  <c r="D190" i="43" s="1"/>
  <c r="D191" i="43" s="1"/>
  <c r="D192" i="43" s="1"/>
  <c r="D193" i="43" s="1"/>
  <c r="D194" i="43" s="1"/>
  <c r="D195" i="43" s="1"/>
  <c r="D196" i="43" s="1"/>
  <c r="D197" i="43" s="1"/>
  <c r="D198" i="43" s="1"/>
  <c r="D199" i="43" s="1"/>
  <c r="D200" i="43" s="1"/>
  <c r="D201" i="43" s="1"/>
  <c r="D202" i="43" s="1"/>
  <c r="D203" i="43" s="1"/>
  <c r="D204" i="43" s="1"/>
  <c r="D205" i="43" s="1"/>
  <c r="D206" i="43" s="1"/>
  <c r="D207" i="43" s="1"/>
  <c r="D208" i="43" s="1"/>
  <c r="D209" i="43" s="1"/>
  <c r="D210" i="43" s="1"/>
  <c r="D211" i="43" s="1"/>
  <c r="D212" i="43" s="1"/>
  <c r="D213" i="43" s="1"/>
  <c r="D214" i="43" s="1"/>
  <c r="D215" i="43" s="1"/>
  <c r="D216" i="43" s="1"/>
  <c r="D217" i="43" s="1"/>
  <c r="D218" i="43" s="1"/>
  <c r="D219" i="43" s="1"/>
  <c r="D220" i="43" s="1"/>
  <c r="D221" i="43" s="1"/>
  <c r="D222" i="43" s="1"/>
  <c r="D223" i="43" s="1"/>
  <c r="D224" i="43" s="1"/>
  <c r="D225" i="43" s="1"/>
  <c r="D226" i="43" s="1"/>
  <c r="D227" i="43" s="1"/>
  <c r="D228" i="43" s="1"/>
  <c r="D229" i="43" s="1"/>
  <c r="D230" i="43" s="1"/>
  <c r="D231" i="43" s="1"/>
  <c r="D232" i="43" s="1"/>
  <c r="D233" i="43" s="1"/>
  <c r="D234" i="43" s="1"/>
  <c r="D235" i="43" s="1"/>
  <c r="D236" i="43" s="1"/>
  <c r="D237" i="43" s="1"/>
  <c r="D238" i="43" s="1"/>
  <c r="D239" i="43" s="1"/>
  <c r="D240" i="43" s="1"/>
  <c r="D241" i="43" s="1"/>
  <c r="D242" i="43" s="1"/>
  <c r="D243" i="43" s="1"/>
  <c r="D244" i="43" s="1"/>
  <c r="D245" i="43" s="1"/>
  <c r="D246" i="43" s="1"/>
  <c r="D247" i="43" s="1"/>
  <c r="D248" i="43" s="1"/>
  <c r="D249" i="43" s="1"/>
  <c r="D250" i="43" s="1"/>
  <c r="D251" i="43" s="1"/>
  <c r="D252" i="43" s="1"/>
  <c r="D253" i="43" s="1"/>
  <c r="D254" i="43" s="1"/>
  <c r="D255" i="43" s="1"/>
  <c r="D256" i="43" s="1"/>
  <c r="D257" i="43" s="1"/>
  <c r="D258" i="43" s="1"/>
  <c r="D259" i="43" s="1"/>
  <c r="D260" i="43" s="1"/>
  <c r="D261" i="43" s="1"/>
  <c r="D262" i="43" s="1"/>
  <c r="D263" i="43" s="1"/>
  <c r="D264" i="43" s="1"/>
  <c r="D265" i="43" s="1"/>
  <c r="D266" i="43" s="1"/>
  <c r="D267" i="43" s="1"/>
  <c r="D268" i="43" s="1"/>
  <c r="D269" i="43" s="1"/>
  <c r="D270" i="43" s="1"/>
  <c r="D271" i="43" s="1"/>
  <c r="D272" i="43" s="1"/>
  <c r="D273" i="43" s="1"/>
  <c r="D274" i="43" s="1"/>
  <c r="D275" i="43" s="1"/>
  <c r="D276" i="43" s="1"/>
  <c r="D277" i="43" s="1"/>
  <c r="D278" i="43" s="1"/>
  <c r="D279" i="43" s="1"/>
  <c r="D280" i="43" s="1"/>
  <c r="D281" i="43" s="1"/>
  <c r="D282" i="43" s="1"/>
  <c r="D283" i="43" s="1"/>
  <c r="D284" i="43" s="1"/>
  <c r="D285" i="43" s="1"/>
  <c r="D286" i="43" s="1"/>
  <c r="D287" i="43" s="1"/>
  <c r="D288" i="43" s="1"/>
  <c r="D289" i="43" s="1"/>
  <c r="D290" i="43" s="1"/>
  <c r="D291" i="43" s="1"/>
  <c r="D292" i="43" s="1"/>
  <c r="D293" i="43" s="1"/>
  <c r="D294" i="43" s="1"/>
  <c r="D295" i="43" s="1"/>
  <c r="D296" i="43" s="1"/>
  <c r="D297" i="43" s="1"/>
  <c r="D298" i="43" s="1"/>
  <c r="D299" i="43" s="1"/>
  <c r="D300" i="43" s="1"/>
  <c r="D301" i="43" s="1"/>
  <c r="D302" i="43" s="1"/>
  <c r="D303" i="43" s="1"/>
  <c r="D304" i="43" s="1"/>
  <c r="D305" i="43" s="1"/>
  <c r="D11" i="43"/>
  <c r="C11" i="43"/>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48" i="43" s="1"/>
  <c r="C49" i="43" s="1"/>
  <c r="C50" i="43" s="1"/>
  <c r="C51" i="43" s="1"/>
  <c r="C52" i="43" s="1"/>
  <c r="C53" i="43" s="1"/>
  <c r="C54" i="43" s="1"/>
  <c r="C55" i="43" s="1"/>
  <c r="C56" i="43" s="1"/>
  <c r="C57" i="43" s="1"/>
  <c r="C58" i="43" s="1"/>
  <c r="C59" i="43" s="1"/>
  <c r="C60" i="43" s="1"/>
  <c r="C61" i="43" s="1"/>
  <c r="C62" i="43" s="1"/>
  <c r="C63" i="43" s="1"/>
  <c r="C64" i="43" s="1"/>
  <c r="C65" i="43" s="1"/>
  <c r="C66" i="43" s="1"/>
  <c r="C67" i="43" s="1"/>
  <c r="C68" i="43" s="1"/>
  <c r="C69" i="43" s="1"/>
  <c r="C70" i="43" s="1"/>
  <c r="C71" i="43" s="1"/>
  <c r="C72" i="43" s="1"/>
  <c r="C73" i="43" s="1"/>
  <c r="C74" i="43" s="1"/>
  <c r="C75" i="43" s="1"/>
  <c r="C76" i="43" s="1"/>
  <c r="C77" i="43" s="1"/>
  <c r="C78" i="43" s="1"/>
  <c r="C79" i="43" s="1"/>
  <c r="C80" i="43" s="1"/>
  <c r="C81" i="43" s="1"/>
  <c r="C82" i="43" s="1"/>
  <c r="C83" i="43" s="1"/>
  <c r="C84" i="43" s="1"/>
  <c r="C85" i="43" s="1"/>
  <c r="C86" i="43" s="1"/>
  <c r="C87" i="43" s="1"/>
  <c r="C88" i="43" s="1"/>
  <c r="C89" i="43" s="1"/>
  <c r="C90" i="43" s="1"/>
  <c r="C91" i="43" s="1"/>
  <c r="C92" i="43" s="1"/>
  <c r="C93" i="43" s="1"/>
  <c r="C94" i="43" s="1"/>
  <c r="C95" i="43" s="1"/>
  <c r="C96" i="43" s="1"/>
  <c r="C97" i="43" s="1"/>
  <c r="C98" i="43" s="1"/>
  <c r="C99" i="43" s="1"/>
  <c r="C100" i="43" s="1"/>
  <c r="C101" i="43" s="1"/>
  <c r="C102" i="43" s="1"/>
  <c r="C103" i="43" s="1"/>
  <c r="C104" i="43" s="1"/>
  <c r="C105" i="43" s="1"/>
  <c r="C106" i="43" s="1"/>
  <c r="C107" i="43" s="1"/>
  <c r="C108" i="43" s="1"/>
  <c r="C109" i="43" s="1"/>
  <c r="C110" i="43" s="1"/>
  <c r="C111" i="43" s="1"/>
  <c r="C112" i="43" s="1"/>
  <c r="C113" i="43" s="1"/>
  <c r="C114" i="43" s="1"/>
  <c r="C115" i="43" s="1"/>
  <c r="C116" i="43" s="1"/>
  <c r="C117" i="43" s="1"/>
  <c r="C118" i="43" s="1"/>
  <c r="C119" i="43" s="1"/>
  <c r="C120" i="43" s="1"/>
  <c r="C121" i="43" s="1"/>
  <c r="C122" i="43" s="1"/>
  <c r="C123" i="43" s="1"/>
  <c r="C124" i="43" s="1"/>
  <c r="C125" i="43" s="1"/>
  <c r="C126" i="43" s="1"/>
  <c r="C127" i="43" s="1"/>
  <c r="C128" i="43" s="1"/>
  <c r="C129" i="43" s="1"/>
  <c r="C130" i="43" s="1"/>
  <c r="C131" i="43" s="1"/>
  <c r="C132" i="43" s="1"/>
  <c r="C133" i="43" s="1"/>
  <c r="C134" i="43" s="1"/>
  <c r="C135" i="43" s="1"/>
  <c r="C136" i="43" s="1"/>
  <c r="C137" i="43" s="1"/>
  <c r="C138" i="43" s="1"/>
  <c r="C139" i="43" s="1"/>
  <c r="C140" i="43" s="1"/>
  <c r="C141" i="43" s="1"/>
  <c r="C142" i="43" s="1"/>
  <c r="C143" i="43" s="1"/>
  <c r="C144" i="43" s="1"/>
  <c r="C145" i="43" s="1"/>
  <c r="C146" i="43" s="1"/>
  <c r="C147" i="43" s="1"/>
  <c r="C148" i="43" s="1"/>
  <c r="C149" i="43" s="1"/>
  <c r="C150" i="43" s="1"/>
  <c r="C151" i="43" s="1"/>
  <c r="C152" i="43" s="1"/>
  <c r="C153" i="43" s="1"/>
  <c r="C154" i="43" s="1"/>
  <c r="C155" i="43" s="1"/>
  <c r="C156" i="43" s="1"/>
  <c r="C157" i="43" s="1"/>
  <c r="C158" i="43" s="1"/>
  <c r="C159" i="43" s="1"/>
  <c r="C160" i="43" s="1"/>
  <c r="C161" i="43" s="1"/>
  <c r="C162" i="43" s="1"/>
  <c r="C163" i="43" s="1"/>
  <c r="C164" i="43" s="1"/>
  <c r="C165" i="43" s="1"/>
  <c r="C166" i="43" s="1"/>
  <c r="C167" i="43" s="1"/>
  <c r="C168" i="43" s="1"/>
  <c r="C169" i="43" s="1"/>
  <c r="C170" i="43" s="1"/>
  <c r="C171" i="43" s="1"/>
  <c r="C172" i="43" s="1"/>
  <c r="C173" i="43" s="1"/>
  <c r="C174" i="43" s="1"/>
  <c r="C175" i="43" s="1"/>
  <c r="C176" i="43" s="1"/>
  <c r="C177" i="43" s="1"/>
  <c r="C178" i="43" s="1"/>
  <c r="C179" i="43" s="1"/>
  <c r="C180" i="43" s="1"/>
  <c r="C181" i="43" s="1"/>
  <c r="C182" i="43" s="1"/>
  <c r="C183" i="43" s="1"/>
  <c r="C184" i="43" s="1"/>
  <c r="C185" i="43" s="1"/>
  <c r="C186" i="43" s="1"/>
  <c r="C187" i="43" s="1"/>
  <c r="C188" i="43" s="1"/>
  <c r="C189" i="43" s="1"/>
  <c r="C190" i="43" s="1"/>
  <c r="C191" i="43" s="1"/>
  <c r="C192" i="43" s="1"/>
  <c r="C193" i="43" s="1"/>
  <c r="C194" i="43" s="1"/>
  <c r="C195" i="43" s="1"/>
  <c r="C196" i="43" s="1"/>
  <c r="C197" i="43" s="1"/>
  <c r="C198" i="43" s="1"/>
  <c r="C199" i="43" s="1"/>
  <c r="C200" i="43" s="1"/>
  <c r="C201" i="43" s="1"/>
  <c r="C202" i="43" s="1"/>
  <c r="C203" i="43" s="1"/>
  <c r="C204" i="43" s="1"/>
  <c r="C205" i="43" s="1"/>
  <c r="C206" i="43" s="1"/>
  <c r="C207" i="43" s="1"/>
  <c r="C208" i="43" s="1"/>
  <c r="C209" i="43" s="1"/>
  <c r="C210" i="43" s="1"/>
  <c r="C211" i="43" s="1"/>
  <c r="C212" i="43" s="1"/>
  <c r="C213" i="43" s="1"/>
  <c r="C214" i="43" s="1"/>
  <c r="C215" i="43" s="1"/>
  <c r="C216" i="43" s="1"/>
  <c r="C217" i="43" s="1"/>
  <c r="C218" i="43" s="1"/>
  <c r="C219" i="43" s="1"/>
  <c r="C220" i="43" s="1"/>
  <c r="C221" i="43" s="1"/>
  <c r="C222" i="43" s="1"/>
  <c r="C223" i="43" s="1"/>
  <c r="C224" i="43" s="1"/>
  <c r="C225" i="43" s="1"/>
  <c r="C226" i="43" s="1"/>
  <c r="C227" i="43" s="1"/>
  <c r="C228" i="43" s="1"/>
  <c r="C229" i="43" s="1"/>
  <c r="C230" i="43" s="1"/>
  <c r="C231" i="43" s="1"/>
  <c r="C232" i="43" s="1"/>
  <c r="C233" i="43" s="1"/>
  <c r="C234" i="43" s="1"/>
  <c r="C235" i="43" s="1"/>
  <c r="C236" i="43" s="1"/>
  <c r="C237" i="43" s="1"/>
  <c r="C238" i="43" s="1"/>
  <c r="C239" i="43" s="1"/>
  <c r="C240" i="43" s="1"/>
  <c r="C241" i="43" s="1"/>
  <c r="C242" i="43" s="1"/>
  <c r="C243" i="43" s="1"/>
  <c r="C244" i="43" s="1"/>
  <c r="C245" i="43" s="1"/>
  <c r="C246" i="43" s="1"/>
  <c r="C247" i="43" s="1"/>
  <c r="C248" i="43" s="1"/>
  <c r="C249" i="43" s="1"/>
  <c r="C250" i="43" s="1"/>
  <c r="C251" i="43" s="1"/>
  <c r="C252" i="43" s="1"/>
  <c r="C253" i="43" s="1"/>
  <c r="C254" i="43" s="1"/>
  <c r="C255" i="43" s="1"/>
  <c r="C256" i="43" s="1"/>
  <c r="C257" i="43" s="1"/>
  <c r="C258" i="43" s="1"/>
  <c r="C259" i="43" s="1"/>
  <c r="C260" i="43" s="1"/>
  <c r="C261" i="43" s="1"/>
  <c r="C262" i="43" s="1"/>
  <c r="C263" i="43" s="1"/>
  <c r="C264" i="43" s="1"/>
  <c r="C265" i="43" s="1"/>
  <c r="C266" i="43" s="1"/>
  <c r="C267" i="43" s="1"/>
  <c r="C268" i="43" s="1"/>
  <c r="C269" i="43" s="1"/>
  <c r="C270" i="43" s="1"/>
  <c r="C271" i="43" s="1"/>
  <c r="C272" i="43" s="1"/>
  <c r="C273" i="43" s="1"/>
  <c r="C274" i="43" s="1"/>
  <c r="C275" i="43" s="1"/>
  <c r="C276" i="43" s="1"/>
  <c r="C277" i="43" s="1"/>
  <c r="C278" i="43" s="1"/>
  <c r="C279" i="43" s="1"/>
  <c r="C280" i="43" s="1"/>
  <c r="C281" i="43" s="1"/>
  <c r="C282" i="43" s="1"/>
  <c r="C283" i="43" s="1"/>
  <c r="C284" i="43" s="1"/>
  <c r="C285" i="43" s="1"/>
  <c r="C286" i="43" s="1"/>
  <c r="C287" i="43" s="1"/>
  <c r="C288" i="43" s="1"/>
  <c r="C289" i="43" s="1"/>
  <c r="C290" i="43" s="1"/>
  <c r="C291" i="43" s="1"/>
  <c r="C292" i="43" s="1"/>
  <c r="C293" i="43" s="1"/>
  <c r="C294" i="43" s="1"/>
  <c r="C295" i="43" s="1"/>
  <c r="C296" i="43" s="1"/>
  <c r="C297" i="43" s="1"/>
  <c r="C298" i="43" s="1"/>
  <c r="C299" i="43" s="1"/>
  <c r="C300" i="43" s="1"/>
  <c r="C301" i="43" s="1"/>
  <c r="C302" i="43" s="1"/>
  <c r="C303" i="43" s="1"/>
  <c r="C304" i="43" s="1"/>
  <c r="C305" i="43" s="1"/>
  <c r="B11" i="43"/>
  <c r="B12" i="43" s="1"/>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B37" i="43" s="1"/>
  <c r="B38" i="43" s="1"/>
  <c r="B39" i="43" s="1"/>
  <c r="B40" i="43" s="1"/>
  <c r="B41" i="43" s="1"/>
  <c r="B42" i="43" s="1"/>
  <c r="B43" i="43" s="1"/>
  <c r="B44" i="43" s="1"/>
  <c r="B45" i="43" s="1"/>
  <c r="B46" i="43" s="1"/>
  <c r="B47" i="43" s="1"/>
  <c r="B48" i="43" s="1"/>
  <c r="B49" i="43" s="1"/>
  <c r="B50" i="43" s="1"/>
  <c r="B51" i="43" s="1"/>
  <c r="B52" i="43" s="1"/>
  <c r="B53" i="43" s="1"/>
  <c r="B54" i="43" s="1"/>
  <c r="B55" i="43" s="1"/>
  <c r="B56" i="43" s="1"/>
  <c r="B57" i="43" s="1"/>
  <c r="B58" i="43" s="1"/>
  <c r="B59" i="43" s="1"/>
  <c r="B60" i="43" s="1"/>
  <c r="B61" i="43" s="1"/>
  <c r="B62" i="43" s="1"/>
  <c r="B63" i="43" s="1"/>
  <c r="B64" i="43" s="1"/>
  <c r="B65" i="43" s="1"/>
  <c r="B66" i="43" s="1"/>
  <c r="B67" i="43" s="1"/>
  <c r="B68" i="43" s="1"/>
  <c r="B69" i="43" s="1"/>
  <c r="B70" i="43" s="1"/>
  <c r="B71" i="43" s="1"/>
  <c r="B72" i="43" s="1"/>
  <c r="B73" i="43" s="1"/>
  <c r="B74" i="43" s="1"/>
  <c r="B75" i="43" s="1"/>
  <c r="B76" i="43" s="1"/>
  <c r="B77" i="43" s="1"/>
  <c r="B78" i="43" s="1"/>
  <c r="B79" i="43" s="1"/>
  <c r="B80" i="43" s="1"/>
  <c r="B81" i="43" s="1"/>
  <c r="B82" i="43" s="1"/>
  <c r="B83" i="43" s="1"/>
  <c r="B84" i="43" s="1"/>
  <c r="B85" i="43" s="1"/>
  <c r="B86" i="43" s="1"/>
  <c r="B87" i="43" s="1"/>
  <c r="B88" i="43" s="1"/>
  <c r="B89" i="43" s="1"/>
  <c r="B90" i="43" s="1"/>
  <c r="B91" i="43" s="1"/>
  <c r="B92" i="43" s="1"/>
  <c r="B93" i="43" s="1"/>
  <c r="B94" i="43" s="1"/>
  <c r="B95" i="43" s="1"/>
  <c r="B96" i="43" s="1"/>
  <c r="B97" i="43" s="1"/>
  <c r="B98" i="43" s="1"/>
  <c r="B99" i="43" s="1"/>
  <c r="B100" i="43" s="1"/>
  <c r="B101" i="43" s="1"/>
  <c r="B102" i="43" s="1"/>
  <c r="B103" i="43" s="1"/>
  <c r="B104" i="43" s="1"/>
  <c r="B105" i="43" s="1"/>
  <c r="B106" i="43" s="1"/>
  <c r="B107" i="43" s="1"/>
  <c r="B108" i="43" s="1"/>
  <c r="B109" i="43" s="1"/>
  <c r="B110" i="43" s="1"/>
  <c r="B111" i="43" s="1"/>
  <c r="B112" i="43" s="1"/>
  <c r="B113" i="43" s="1"/>
  <c r="B114" i="43" s="1"/>
  <c r="B115" i="43" s="1"/>
  <c r="B116" i="43" s="1"/>
  <c r="B117" i="43" s="1"/>
  <c r="B118" i="43" s="1"/>
  <c r="B119" i="43" s="1"/>
  <c r="B120" i="43" s="1"/>
  <c r="B121" i="43" s="1"/>
  <c r="B122" i="43" s="1"/>
  <c r="B123" i="43" s="1"/>
  <c r="B124" i="43" s="1"/>
  <c r="B125" i="43" s="1"/>
  <c r="B126" i="43" s="1"/>
  <c r="B127" i="43" s="1"/>
  <c r="B128" i="43" s="1"/>
  <c r="B129" i="43" s="1"/>
  <c r="B130" i="43" s="1"/>
  <c r="B131" i="43" s="1"/>
  <c r="B132" i="43" s="1"/>
  <c r="B133" i="43" s="1"/>
  <c r="B134" i="43" s="1"/>
  <c r="B135" i="43" s="1"/>
  <c r="B136" i="43" s="1"/>
  <c r="B137" i="43" s="1"/>
  <c r="B138" i="43" s="1"/>
  <c r="B139" i="43" s="1"/>
  <c r="B140" i="43" s="1"/>
  <c r="B141" i="43" s="1"/>
  <c r="B142" i="43" s="1"/>
  <c r="B143" i="43" s="1"/>
  <c r="B144" i="43" s="1"/>
  <c r="B145" i="43" s="1"/>
  <c r="B146" i="43" s="1"/>
  <c r="B147" i="43" s="1"/>
  <c r="B148" i="43" s="1"/>
  <c r="B149" i="43" s="1"/>
  <c r="B150" i="43" s="1"/>
  <c r="B151" i="43" s="1"/>
  <c r="B152" i="43" s="1"/>
  <c r="B153" i="43" s="1"/>
  <c r="B154" i="43" s="1"/>
  <c r="B155" i="43" s="1"/>
  <c r="B156" i="43" s="1"/>
  <c r="B157" i="43" s="1"/>
  <c r="B158" i="43" s="1"/>
  <c r="B159" i="43" s="1"/>
  <c r="B160" i="43" s="1"/>
  <c r="B161" i="43" s="1"/>
  <c r="B162" i="43" s="1"/>
  <c r="B163" i="43" s="1"/>
  <c r="B164" i="43" s="1"/>
  <c r="B165" i="43" s="1"/>
  <c r="B166" i="43" s="1"/>
  <c r="B167" i="43" s="1"/>
  <c r="B168" i="43" s="1"/>
  <c r="B169" i="43" s="1"/>
  <c r="B170" i="43" s="1"/>
  <c r="B171" i="43" s="1"/>
  <c r="B172" i="43" s="1"/>
  <c r="B173" i="43" s="1"/>
  <c r="B174" i="43" s="1"/>
  <c r="B175" i="43" s="1"/>
  <c r="B176" i="43" s="1"/>
  <c r="B177" i="43" s="1"/>
  <c r="B178" i="43" s="1"/>
  <c r="B179" i="43" s="1"/>
  <c r="B180" i="43" s="1"/>
  <c r="B181" i="43" s="1"/>
  <c r="B182" i="43" s="1"/>
  <c r="B183" i="43" s="1"/>
  <c r="B184" i="43" s="1"/>
  <c r="B185" i="43" s="1"/>
  <c r="B186" i="43" s="1"/>
  <c r="B187" i="43" s="1"/>
  <c r="B188" i="43" s="1"/>
  <c r="B189" i="43" s="1"/>
  <c r="B190" i="43" s="1"/>
  <c r="B191" i="43" s="1"/>
  <c r="B192" i="43" s="1"/>
  <c r="B193" i="43" s="1"/>
  <c r="B194" i="43" s="1"/>
  <c r="B195" i="43" s="1"/>
  <c r="B196" i="43" s="1"/>
  <c r="B197" i="43" s="1"/>
  <c r="B198" i="43" s="1"/>
  <c r="B199" i="43" s="1"/>
  <c r="B200" i="43" s="1"/>
  <c r="B201" i="43" s="1"/>
  <c r="B202" i="43" s="1"/>
  <c r="B203" i="43" s="1"/>
  <c r="B204" i="43" s="1"/>
  <c r="B205" i="43" s="1"/>
  <c r="B206" i="43" s="1"/>
  <c r="B207" i="43" s="1"/>
  <c r="B208" i="43" s="1"/>
  <c r="B209" i="43" s="1"/>
  <c r="B210" i="43" s="1"/>
  <c r="B211" i="43" s="1"/>
  <c r="B212" i="43" s="1"/>
  <c r="B213" i="43" s="1"/>
  <c r="B214" i="43" s="1"/>
  <c r="B215" i="43" s="1"/>
  <c r="B216" i="43" s="1"/>
  <c r="B217" i="43" s="1"/>
  <c r="B218" i="43" s="1"/>
  <c r="B219" i="43" s="1"/>
  <c r="B220" i="43" s="1"/>
  <c r="B221" i="43" s="1"/>
  <c r="B222" i="43" s="1"/>
  <c r="B223" i="43" s="1"/>
  <c r="B224" i="43" s="1"/>
  <c r="B225" i="43" s="1"/>
  <c r="B226" i="43" s="1"/>
  <c r="B227" i="43" s="1"/>
  <c r="B228" i="43" s="1"/>
  <c r="B229" i="43" s="1"/>
  <c r="B230" i="43" s="1"/>
  <c r="B231" i="43" s="1"/>
  <c r="B232" i="43" s="1"/>
  <c r="B233" i="43" s="1"/>
  <c r="B234" i="43" s="1"/>
  <c r="B235" i="43" s="1"/>
  <c r="B236" i="43" s="1"/>
  <c r="B237" i="43" s="1"/>
  <c r="B238" i="43" s="1"/>
  <c r="B239" i="43" s="1"/>
  <c r="B240" i="43" s="1"/>
  <c r="B241" i="43" s="1"/>
  <c r="B242" i="43" s="1"/>
  <c r="B243" i="43" s="1"/>
  <c r="B244" i="43" s="1"/>
  <c r="B245" i="43" s="1"/>
  <c r="B246" i="43" s="1"/>
  <c r="B247" i="43" s="1"/>
  <c r="B248" i="43" s="1"/>
  <c r="B249" i="43" s="1"/>
  <c r="B250" i="43" s="1"/>
  <c r="B251" i="43" s="1"/>
  <c r="B252" i="43" s="1"/>
  <c r="B253" i="43" s="1"/>
  <c r="B254" i="43" s="1"/>
  <c r="B255" i="43" s="1"/>
  <c r="B256" i="43" s="1"/>
  <c r="B257" i="43" s="1"/>
  <c r="B258" i="43" s="1"/>
  <c r="B259" i="43" s="1"/>
  <c r="B260" i="43" s="1"/>
  <c r="B261" i="43" s="1"/>
  <c r="B262" i="43" s="1"/>
  <c r="B263" i="43" s="1"/>
  <c r="B264" i="43" s="1"/>
  <c r="B265" i="43" s="1"/>
  <c r="B266" i="43" s="1"/>
  <c r="B267" i="43" s="1"/>
  <c r="B268" i="43" s="1"/>
  <c r="B269" i="43" s="1"/>
  <c r="B270" i="43" s="1"/>
  <c r="B271" i="43" s="1"/>
  <c r="B272" i="43" s="1"/>
  <c r="B273" i="43" s="1"/>
  <c r="B274" i="43" s="1"/>
  <c r="B275" i="43" s="1"/>
  <c r="B276" i="43" s="1"/>
  <c r="B277" i="43" s="1"/>
  <c r="B278" i="43" s="1"/>
  <c r="B279" i="43" s="1"/>
  <c r="B280" i="43" s="1"/>
  <c r="B281" i="43" s="1"/>
  <c r="B282" i="43" s="1"/>
  <c r="B283" i="43" s="1"/>
  <c r="B284" i="43" s="1"/>
  <c r="B285" i="43" s="1"/>
  <c r="B286" i="43" s="1"/>
  <c r="B287" i="43" s="1"/>
  <c r="B288" i="43" s="1"/>
  <c r="B289" i="43" s="1"/>
  <c r="B290" i="43" s="1"/>
  <c r="B291" i="43" s="1"/>
  <c r="B292" i="43" s="1"/>
  <c r="B293" i="43" s="1"/>
  <c r="B294" i="43" s="1"/>
  <c r="B295" i="43" s="1"/>
  <c r="B296" i="43" s="1"/>
  <c r="B297" i="43" s="1"/>
  <c r="B298" i="43" s="1"/>
  <c r="B299" i="43" s="1"/>
  <c r="B300" i="43" s="1"/>
  <c r="B301" i="43" s="1"/>
  <c r="B302" i="43" s="1"/>
  <c r="B303" i="43" s="1"/>
  <c r="B304" i="43" s="1"/>
  <c r="B305" i="43" s="1"/>
  <c r="B13" i="23" l="1"/>
  <c r="B22" i="23" s="1"/>
  <c r="L8" i="93"/>
  <c r="K8" i="93"/>
  <c r="J8" i="93"/>
  <c r="F13" i="23"/>
  <c r="I13" i="23" s="1"/>
  <c r="D6" i="93" l="1"/>
  <c r="I6" i="93" s="1"/>
  <c r="I8" i="93" s="1"/>
  <c r="M15" i="23"/>
  <c r="I25" i="23" l="1"/>
  <c r="I8" i="23" l="1"/>
  <c r="N7" i="23"/>
  <c r="H16" i="25"/>
  <c r="H15" i="25"/>
  <c r="H13" i="25"/>
  <c r="I9" i="23" l="1"/>
  <c r="I10" i="23" s="1"/>
  <c r="H17" i="25"/>
  <c r="H18" i="25" s="1"/>
  <c r="K11" i="23" s="1"/>
  <c r="I11" i="23" l="1"/>
  <c r="M11" i="23" s="1"/>
  <c r="G9" i="42" l="1"/>
  <c r="K9" i="42" s="1"/>
  <c r="I27" i="23" l="1"/>
  <c r="D5" i="93" s="1"/>
  <c r="H5" i="93" s="1"/>
  <c r="H8" i="93" s="1"/>
  <c r="M27" i="23" l="1"/>
  <c r="M28" i="23" s="1"/>
  <c r="K36" i="23" l="1"/>
  <c r="M36" i="23" s="1"/>
  <c r="K31" i="23"/>
  <c r="M31" i="23" s="1"/>
  <c r="L19" i="101"/>
  <c r="H20" i="101" s="1"/>
  <c r="B17" i="101" l="1"/>
  <c r="B16" i="101" l="1"/>
  <c r="M3" i="23" l="1"/>
  <c r="H17" i="100" l="1"/>
  <c r="F15" i="101" l="1"/>
  <c r="C22" i="100"/>
  <c r="C21" i="100"/>
  <c r="F23" i="100"/>
  <c r="F22" i="100"/>
  <c r="F21" i="100"/>
  <c r="G15" i="100"/>
  <c r="F4" i="100"/>
  <c r="A3" i="100"/>
  <c r="J16" i="93"/>
  <c r="J15" i="93"/>
  <c r="J14" i="93"/>
  <c r="F12" i="100"/>
  <c r="G12" i="100" s="1"/>
  <c r="F14" i="93"/>
  <c r="F15" i="93"/>
  <c r="G9" i="100" l="1"/>
  <c r="I3" i="93" l="1"/>
  <c r="A2" i="93"/>
  <c r="D68" i="25" l="1"/>
  <c r="D67" i="25"/>
  <c r="E18" i="20"/>
  <c r="E17" i="20"/>
  <c r="G43" i="23"/>
  <c r="G42" i="23"/>
  <c r="L43" i="23" l="1"/>
  <c r="L42" i="23"/>
  <c r="H19" i="20" l="1"/>
  <c r="G69" i="25" l="1"/>
  <c r="F7" i="100" l="1"/>
  <c r="F8" i="100"/>
  <c r="H18" i="20"/>
  <c r="H17" i="20"/>
  <c r="G68" i="25"/>
  <c r="G67" i="25"/>
  <c r="G36" i="19"/>
  <c r="G40" i="19"/>
  <c r="H5" i="20"/>
  <c r="A4" i="20"/>
  <c r="G3" i="25"/>
  <c r="F3" i="25"/>
  <c r="D2" i="25"/>
  <c r="A2" i="25"/>
  <c r="C2" i="23"/>
  <c r="A2" i="23"/>
  <c r="F10" i="100" l="1"/>
  <c r="F16" i="101" l="1"/>
  <c r="H16" i="101" s="1"/>
  <c r="F17" i="101" l="1"/>
  <c r="H17" i="101" s="1"/>
  <c r="B15" i="101" l="1"/>
  <c r="H15" i="101" s="1"/>
  <c r="H19" i="101" s="1"/>
  <c r="H21" i="101" s="1"/>
  <c r="I21" i="101" s="1"/>
  <c r="J10" i="93" l="1"/>
  <c r="H10" i="93"/>
  <c r="H6" i="100"/>
  <c r="G6" i="100" s="1"/>
  <c r="E7" i="100" l="1"/>
  <c r="G7" i="100" s="1"/>
  <c r="E10" i="100"/>
  <c r="G10" i="100" s="1"/>
  <c r="K10" i="93"/>
  <c r="I10" i="93"/>
  <c r="E8" i="100"/>
  <c r="G8" i="100" s="1"/>
  <c r="H11" i="100" l="1"/>
  <c r="G13" i="100"/>
  <c r="H11" i="93"/>
  <c r="J11" i="93" s="1"/>
  <c r="M29" i="23" s="1"/>
  <c r="I11" i="100"/>
  <c r="K34" i="23" l="1"/>
  <c r="M34" i="23" s="1"/>
  <c r="K35" i="23"/>
  <c r="M35" i="23" s="1"/>
  <c r="G14" i="100"/>
  <c r="M30" i="23"/>
  <c r="G11" i="100"/>
  <c r="F11" i="100" s="1"/>
  <c r="K32" i="23" l="1"/>
  <c r="M32" i="23" s="1"/>
  <c r="K33" i="23" s="1"/>
  <c r="M33" i="23" s="1"/>
  <c r="G17" i="100"/>
  <c r="N37" i="23" l="1"/>
  <c r="N11" i="23" s="1"/>
  <c r="M37" i="23" l="1"/>
  <c r="G16" i="100" s="1"/>
  <c r="M38" i="23" l="1"/>
</calcChain>
</file>

<file path=xl/sharedStrings.xml><?xml version="1.0" encoding="utf-8"?>
<sst xmlns="http://schemas.openxmlformats.org/spreadsheetml/2006/main" count="552" uniqueCount="303">
  <si>
    <t>Sl. No.</t>
  </si>
  <si>
    <t>Name of the Material</t>
  </si>
  <si>
    <t>Name of the Quarry</t>
  </si>
  <si>
    <t>Unit</t>
  </si>
  <si>
    <t>Total</t>
  </si>
  <si>
    <t>Qty.</t>
  </si>
  <si>
    <t>Description of Tasks</t>
  </si>
  <si>
    <t>Rate.</t>
  </si>
  <si>
    <t>Per</t>
  </si>
  <si>
    <t>Amount.</t>
  </si>
  <si>
    <t>Cum</t>
  </si>
  <si>
    <t>cum</t>
  </si>
  <si>
    <t>Quantity</t>
  </si>
  <si>
    <t>Description of Item</t>
  </si>
  <si>
    <t>No.</t>
  </si>
  <si>
    <t>Measurements</t>
  </si>
  <si>
    <t>Rate</t>
  </si>
  <si>
    <t>Amount  Rs.</t>
  </si>
  <si>
    <t>L</t>
  </si>
  <si>
    <t>B</t>
  </si>
  <si>
    <t>D</t>
  </si>
  <si>
    <t>1Cum</t>
  </si>
  <si>
    <t>day</t>
  </si>
  <si>
    <t>PANCHAYATI RAJ ENGINEERING DEPARTMENT</t>
  </si>
  <si>
    <t>:</t>
  </si>
  <si>
    <t>ESTIMATE COST</t>
  </si>
  <si>
    <t>NAME OF THE MANDAL</t>
  </si>
  <si>
    <t xml:space="preserve"> </t>
  </si>
  <si>
    <t>NAME OF SUB. DIVISION</t>
  </si>
  <si>
    <t>NAME OF THE DIVISION</t>
  </si>
  <si>
    <t>NAME OF THE CIRCLE</t>
  </si>
  <si>
    <t>Cement</t>
  </si>
  <si>
    <t>S.No</t>
  </si>
  <si>
    <t>Sl. No</t>
  </si>
  <si>
    <t>Labour</t>
  </si>
  <si>
    <t>Machinery</t>
  </si>
  <si>
    <t>Material</t>
  </si>
  <si>
    <t>Unit = cum</t>
  </si>
  <si>
    <t>x</t>
  </si>
  <si>
    <t>As per Machinery</t>
  </si>
  <si>
    <t>Lead in KM</t>
  </si>
  <si>
    <t>Earth/Sand/Gravel</t>
  </si>
  <si>
    <t>Metal</t>
  </si>
  <si>
    <t>Initial lead Rete</t>
  </si>
  <si>
    <t>-</t>
  </si>
  <si>
    <t xml:space="preserve">NAME OF THE WORK: </t>
  </si>
  <si>
    <t>SPECIFICATION REPORT</t>
  </si>
  <si>
    <t>Estt. Rs.</t>
  </si>
  <si>
    <t>days</t>
  </si>
  <si>
    <t>Units</t>
  </si>
  <si>
    <t>Bags</t>
  </si>
  <si>
    <t xml:space="preserve">Name of the work : </t>
  </si>
  <si>
    <t xml:space="preserve">Est. Cost Rs: </t>
  </si>
  <si>
    <t>Conveyance charges</t>
  </si>
  <si>
    <t>Initial cost</t>
  </si>
  <si>
    <t>Blastering charges</t>
  </si>
  <si>
    <t>25% HBG MC Charges</t>
  </si>
  <si>
    <t>1 Cum</t>
  </si>
  <si>
    <t>Certified that the above leads are correct to the best of my knowledge.</t>
  </si>
  <si>
    <t>Lead in Km</t>
  </si>
  <si>
    <t>1day</t>
  </si>
  <si>
    <t>Sqm</t>
  </si>
  <si>
    <t>1Sqm</t>
  </si>
  <si>
    <t>Unforseen items such as if any</t>
  </si>
  <si>
    <t xml:space="preserve">                             Specification Report to accompany the  estimate for the work "</t>
  </si>
  <si>
    <t>Est Rs.</t>
  </si>
  <si>
    <t>=</t>
  </si>
  <si>
    <t>Deputy Executive Engineer</t>
  </si>
  <si>
    <t>Granular sub base</t>
  </si>
  <si>
    <t xml:space="preserve">Total </t>
  </si>
  <si>
    <t>Or</t>
  </si>
  <si>
    <t>fffffffffffffffffffffffffffffffffffffffffffffffffffffffffffffffffffffffffffffffffffffff</t>
  </si>
  <si>
    <t>fffffffffffffffffffffffffffffffffffffffffffffffffffffffffffffffffffffffffffffffffffffffffffffffffffffffffffffff</t>
  </si>
  <si>
    <t>fffffffffffffffffffffffffffffffffffffffffffffffffffffffffffffffffffffffffffffffffffffffffffff</t>
  </si>
  <si>
    <t>ffffffffffffffffffffffffffffffffffffffffffffffffffff</t>
  </si>
  <si>
    <t>Assistant   Engineer</t>
  </si>
  <si>
    <t>Mandal Praja Parishad</t>
  </si>
  <si>
    <t>ONGOLE</t>
  </si>
  <si>
    <t>Local</t>
  </si>
  <si>
    <t>DETAILED ESTIMATE CUM ABSTRACT</t>
  </si>
  <si>
    <t>Amount in Rs</t>
  </si>
  <si>
    <t>INPUT DATA</t>
  </si>
  <si>
    <t>Construction of Granular Sub Base using well graded material, spreading in uniform layers with tractor  mounted grader on prepared surface , mixing by mix in place  method with   rotovator at OMC and compacting  with Smooth wheel roller  to achive the desired  density , Complete as per technical speficaction clause 401 of MORD</t>
  </si>
  <si>
    <t xml:space="preserve">DETAILED CUM ABSTRACT ESTIMATE </t>
  </si>
  <si>
    <t>S No</t>
  </si>
  <si>
    <t>Task Name</t>
  </si>
  <si>
    <t>Task Code</t>
  </si>
  <si>
    <t>Qty</t>
  </si>
  <si>
    <t>Rate per Unit in Rs</t>
  </si>
  <si>
    <t>Name Board using Brick Masonary of size 3'0"X4'0''</t>
  </si>
  <si>
    <t xml:space="preserve">CW-G01.Amount for wage component </t>
  </si>
  <si>
    <t>CW-G02.cement</t>
  </si>
  <si>
    <t>bags</t>
  </si>
  <si>
    <t>CW-G04.Sand for Mortar</t>
  </si>
  <si>
    <t>CW-G19.Sand for Concrete</t>
  </si>
  <si>
    <t>CW-G07 : 20-12mm HBG/HBT graded Metal Consisting of 20mm @ 60% &amp; 12mm metal 40%</t>
  </si>
  <si>
    <t>CW-G10.Cost towards engaging skilled labour,semi skilled labour,other materials and equipment charges including all other materials not covered above</t>
  </si>
  <si>
    <t>Rs</t>
  </si>
  <si>
    <t>CW-G12.QC @0.50%</t>
  </si>
  <si>
    <t>CW-G13.Seigniorage charges</t>
  </si>
  <si>
    <t>Workwise File</t>
  </si>
  <si>
    <t>CW-G15.LS amount for unforcen items.</t>
  </si>
  <si>
    <t>Grand Total :</t>
  </si>
  <si>
    <t>Es.Rs.</t>
  </si>
  <si>
    <t>Removal of unsuitable / Unservieeble soil including excavation loading and disposal upto 1000Mts lead but excluding compaction gravel supporting embankment subgrade replacement by suitable soil which shall be paid seperately as per clause 303.5.2 as per technical specification clause 303.3.11 MORD/ 301 MORTH (Average depth 100mm to 200mm)</t>
  </si>
  <si>
    <t>Average rate</t>
  </si>
  <si>
    <t>Plain cement concrete for CC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28- days, curing compound (where specified) and water finishing to lines and grade as per drawing  and Technical Specification Clause 1501 MORD</t>
  </si>
  <si>
    <t>SEIGNEORAGE STATEMENT</t>
  </si>
  <si>
    <t>CFMS Code</t>
  </si>
  <si>
    <t>LAB-00120</t>
  </si>
  <si>
    <t>HIR-00078</t>
  </si>
  <si>
    <t>HIR-00076</t>
  </si>
  <si>
    <t>Est.Rs.</t>
  </si>
  <si>
    <t>Bricks</t>
  </si>
  <si>
    <t>KANDUKUR</t>
  </si>
  <si>
    <t xml:space="preserve"> Mazdoor (Unskilled)</t>
  </si>
  <si>
    <t>Mazdoor (Unskilled)</t>
  </si>
  <si>
    <t>hour</t>
  </si>
  <si>
    <t>Water tanker 6 kl capacity</t>
  </si>
  <si>
    <t>KANIGIRI</t>
  </si>
  <si>
    <t>Kanigiri</t>
  </si>
  <si>
    <t>CONTRACT CERTIFICATE</t>
  </si>
  <si>
    <r>
      <t>Name of the Contractor</t>
    </r>
    <r>
      <rPr>
        <sz val="10"/>
        <rFont val="Tahoma"/>
        <family val="2"/>
      </rPr>
      <t xml:space="preserve"> : </t>
    </r>
  </si>
  <si>
    <r>
      <t>Voucher</t>
    </r>
    <r>
      <rPr>
        <sz val="10"/>
        <rFont val="Tahoma"/>
        <family val="2"/>
      </rPr>
      <t xml:space="preserve"> : CC 1st &amp; Final</t>
    </r>
  </si>
  <si>
    <r>
      <t>Last Certificate if any</t>
    </r>
    <r>
      <rPr>
        <sz val="10"/>
        <rFont val="Tahoma"/>
        <family val="2"/>
      </rPr>
      <t xml:space="preserve"> : </t>
    </r>
  </si>
  <si>
    <r>
      <t xml:space="preserve">Month </t>
    </r>
    <r>
      <rPr>
        <sz val="10"/>
        <rFont val="Tahoma"/>
        <family val="2"/>
      </rPr>
      <t xml:space="preserve">:  </t>
    </r>
  </si>
  <si>
    <r>
      <t>Number and month of the last schedule if any</t>
    </r>
    <r>
      <rPr>
        <sz val="10"/>
        <rFont val="Tahoma"/>
        <family val="2"/>
      </rPr>
      <t xml:space="preserve"> :- </t>
    </r>
  </si>
  <si>
    <r>
      <t>Mandal</t>
    </r>
    <r>
      <rPr>
        <sz val="10"/>
        <rFont val="Tahoma"/>
        <family val="2"/>
      </rPr>
      <t xml:space="preserve"> : Kanigiri</t>
    </r>
  </si>
  <si>
    <t>Voucher No:</t>
  </si>
  <si>
    <t>Overseer's No.</t>
  </si>
  <si>
    <t>Authority Covering list No.</t>
  </si>
  <si>
    <t>Schedule No.</t>
  </si>
  <si>
    <t>Quantity executed or Supplied</t>
  </si>
  <si>
    <t>Description of Items.</t>
  </si>
  <si>
    <t>Rate in Rs.</t>
  </si>
  <si>
    <t>Amount</t>
  </si>
  <si>
    <t>Remarks</t>
  </si>
  <si>
    <t>Upto Date</t>
  </si>
  <si>
    <t>Since last certificate</t>
  </si>
  <si>
    <t>Upto Date in Rs.</t>
  </si>
  <si>
    <t>Since last certificate in Rs.</t>
  </si>
  <si>
    <t xml:space="preserve">Total value o work done or suplies made to date </t>
  </si>
  <si>
    <t xml:space="preserve">Deduct value of work supplies shown on last certificate. </t>
  </si>
  <si>
    <t>Net value of work/supplies since lst certificate</t>
  </si>
  <si>
    <t xml:space="preserve">Signature of Contractor </t>
  </si>
  <si>
    <t>Date…………..……2020</t>
  </si>
  <si>
    <t xml:space="preserve">Certificate that the proceeding claim is correct that the necessary measurements have been made by me on 200         and record on page ………………………………… ……………………….. and the work has been satisfactory performed </t>
  </si>
  <si>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</si>
  <si>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</si>
  <si>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</si>
  <si>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</si>
  <si>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Date………………2020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</si>
  <si>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</si>
  <si>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</si>
  <si>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</si>
  <si>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</si>
  <si>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</si>
  <si>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</si>
  <si>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</si>
  <si>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</si>
  <si>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</si>
  <si>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</si>
  <si>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</si>
  <si>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</si>
  <si>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</si>
  <si>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</si>
  <si>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</si>
  <si>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</si>
  <si>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</si>
  <si>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</si>
  <si>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</si>
  <si>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</si>
  <si>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</si>
  <si>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</si>
  <si>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</si>
  <si>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</si>
  <si>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</si>
  <si>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</si>
  <si>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</si>
  <si>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</si>
  <si>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</si>
  <si>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</si>
  <si>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</si>
  <si>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</si>
  <si>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</si>
  <si>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</si>
  <si>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</si>
  <si>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</si>
  <si>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</si>
  <si>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</si>
  <si>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</si>
  <si>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</si>
  <si>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</si>
  <si>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</si>
  <si>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</si>
  <si>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</si>
  <si>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</si>
  <si>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</si>
  <si>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</si>
  <si>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</si>
  <si>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</si>
  <si>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</si>
  <si>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</si>
  <si>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</si>
  <si>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</si>
  <si>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</si>
  <si>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</si>
  <si>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</si>
  <si>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</si>
  <si>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r>
      <t>Name of the work</t>
    </r>
    <r>
      <rPr>
        <sz val="10"/>
        <rFont val="Tahoma"/>
        <family val="2"/>
      </rPr>
      <t xml:space="preserve"> :Construction of internal CC road from Kasu Pakirreddy house to Poleramma gudi in Laddimallapuram GP of Kanigiri Mandal.</t>
    </r>
  </si>
  <si>
    <t>GP Grant</t>
  </si>
  <si>
    <r>
      <t xml:space="preserve">               Amount of estimate</t>
    </r>
    <r>
      <rPr>
        <sz val="10"/>
        <rFont val="Tahoma"/>
        <family val="2"/>
      </rPr>
      <t xml:space="preserve"> : </t>
    </r>
    <r>
      <rPr>
        <b/>
        <sz val="10"/>
        <rFont val="Tahoma"/>
        <family val="2"/>
      </rPr>
      <t>Rs. 1.43 Lakhs</t>
    </r>
  </si>
  <si>
    <t>Rate per 1 Sqm</t>
  </si>
  <si>
    <t>a)</t>
  </si>
  <si>
    <t xml:space="preserve">Taking output = 300 cum </t>
  </si>
  <si>
    <t>Mazdoor (Skilled)</t>
  </si>
  <si>
    <t>Power roller 8-10 tonnes @ 60 cum per hour</t>
  </si>
  <si>
    <t>Tractor with Grader @ 25 cum per hour</t>
  </si>
  <si>
    <t>For well graded granular sub-base materials as per Table 400.2</t>
  </si>
  <si>
    <t>Cost of Materials</t>
  </si>
  <si>
    <t xml:space="preserve">Cost for 300 cum </t>
  </si>
  <si>
    <t xml:space="preserve">Rate per cum </t>
  </si>
  <si>
    <t>Deduct voids at 40%</t>
  </si>
  <si>
    <t xml:space="preserve">Clearing Juliflora (Prosafis) jungle including up-rooting and removing of Juliflora stumps. </t>
  </si>
  <si>
    <t>5.00 Lakhs</t>
  </si>
  <si>
    <t>PRI Sub Division: Kanigiri</t>
  </si>
  <si>
    <t>RBR-STCL-2-II-B</t>
  </si>
  <si>
    <t>Clearing and Grubbing Road Land</t>
  </si>
  <si>
    <t>Clearing and grubbing road land including uprooting wild vegetation, grass, bushes, shrubs, saplings and trees of girth upto 300 mm, removal of stumps of such trees cut earlier and disposal of unserviceable materials and stacking of serviceable material to be used or auctioned, upto a lead of 1000 m including removal and disposal of top organic soil not exceeding 150 mm in thickness as per Technical Specification Clause 201 MORD / MORTH.</t>
  </si>
  <si>
    <t>Taking output = 1 hectare</t>
  </si>
  <si>
    <t>By Mechanical Means</t>
  </si>
  <si>
    <t>In area of thorny jungle</t>
  </si>
  <si>
    <t xml:space="preserve"> Mate</t>
  </si>
  <si>
    <t>Dozer D 50 with attachment or suitable machinery for removal of trees &amp; stumps</t>
  </si>
  <si>
    <t>Tractor with trolley 3t</t>
  </si>
  <si>
    <t>Rate per 10000 Sqm</t>
  </si>
  <si>
    <t>HIR-00072</t>
  </si>
  <si>
    <t>HIR-00077</t>
  </si>
  <si>
    <t>HIR-00050</t>
  </si>
  <si>
    <t>Earthwork</t>
  </si>
  <si>
    <t>Earth</t>
  </si>
  <si>
    <t>P.C.PALLI</t>
  </si>
  <si>
    <t>P.C.palli</t>
  </si>
  <si>
    <t>P.C.Palli</t>
  </si>
  <si>
    <t>Construction of  selected earth sub base  spreading in uniform layers on prepared surface  and compacting with power roller to achieve the desired density, complete as per clause 401 MORTH.</t>
  </si>
  <si>
    <t>LEAD STATEMENT (2025-2026)</t>
  </si>
  <si>
    <t>Certified that the rates are provided as per SSR 2025-26</t>
  </si>
  <si>
    <t>Selected earth</t>
  </si>
  <si>
    <t>Conveyance charges-2025-26</t>
  </si>
  <si>
    <t>MAT-00252</t>
  </si>
  <si>
    <t>DATA SHEET (SSR 2025-26)</t>
  </si>
  <si>
    <t>RBR-EECD-8 C</t>
  </si>
  <si>
    <t>Earthwork excavation for road way in soil by mechanical means including cutting and pushing the earth to side of embankment upto a lead of 100 metres including trimming bottom and side slopes in accordance with requirements of lines, grades and cross sections etc., complete for finished item of work for trench cutting as per MOR&amp;H specification No.301 and as directed by the Engineer-in-Charge</t>
  </si>
  <si>
    <t>Taking output = 180 cum</t>
  </si>
  <si>
    <t>Hydraulic excavator 0.9 cum bucket capacity @ 100 cum/ hour</t>
  </si>
  <si>
    <t>HIR-00052</t>
  </si>
  <si>
    <t xml:space="preserve">Rate per 1 Cum </t>
  </si>
  <si>
    <t>100 % of Selected earth</t>
  </si>
  <si>
    <t>S.erth</t>
  </si>
  <si>
    <t>S.earth</t>
  </si>
  <si>
    <t>Grant: ZPGF GRANT</t>
  </si>
  <si>
    <t>Provision for Seigneorage charges</t>
  </si>
  <si>
    <t>Earthwork excavation for road way in soil by mechanical means including cutting and pushing the earth to side</t>
  </si>
  <si>
    <t>RBR-SBBS-1 - iii</t>
  </si>
  <si>
    <t>Improved subgrade</t>
  </si>
  <si>
    <t>Taking out put = 100 cum</t>
  </si>
  <si>
    <t>Mazdoor (Un-Skilled)</t>
  </si>
  <si>
    <t>Dozer D-50  for spreading @ 200 cum per hour</t>
  </si>
  <si>
    <t>1hour</t>
  </si>
  <si>
    <t xml:space="preserve">vibratory roller 80-100 kN </t>
  </si>
  <si>
    <t>Basic rate of Granular sub base for 100 cum</t>
  </si>
  <si>
    <t>add over head charges &amp; Contractors profit @ 13.615%</t>
  </si>
  <si>
    <t xml:space="preserve">Rate  per 100 cum </t>
  </si>
  <si>
    <t xml:space="preserve">Rate  per 1 cum </t>
  </si>
  <si>
    <t>Construction of sub base by provided selected earth and spreading in uniform layers with tractor grader on prepared surface and compacted at OMC with vibratory roller 80-100 KN to meet requirement of table 00.2 with as per technical specification clause 303 MORD, 305 MORTH by using machinery</t>
  </si>
  <si>
    <t>Construction of sub base by provided selected earth and spreading in uniform layers with tractor grader on prepared surface and compacted</t>
  </si>
  <si>
    <t xml:space="preserve">                              Necessary provisions are made for QC Charges at 0.5%, GST charges @ 18%,   Seigneorage charges and for unforeseen items of work if any</t>
  </si>
  <si>
    <t xml:space="preserve">                            The   estimate is prepared as per the current schedule of rates for the year  2025-26 and the work shall be executed as per APSS.</t>
  </si>
  <si>
    <t>Gravelling the road from Nagaiah kunta road to Gaddam vinodsai fields in Vepagumpalli village and GP of P.C.Palli mandal.</t>
  </si>
  <si>
    <t xml:space="preserve">                             Accrodingly an amount of Rs. 5.00  Lakhs has been administratively sanctioned vide Rc.No.P2/1325-2/2O25      Dt  22.07.2025 of the Chief Executive officer, Zilla Praja Parishad, Prakasam District, Ongole under ZPGF  Grant  during the year 2024-25. Hence the estimate is prepared with the following provisions. </t>
  </si>
  <si>
    <t>Scarifying existing granular surface to a depth of 50 mm and disposal of scarified material with all lifts and leads up to 1000 m as per Technical Specification Clause 301.4.MORD</t>
  </si>
  <si>
    <t>Taking output - 100 sqm</t>
  </si>
  <si>
    <t>Mazdoor</t>
  </si>
  <si>
    <t>Tractor with trally</t>
  </si>
  <si>
    <t>HIR-00079</t>
  </si>
  <si>
    <t>1Hour</t>
  </si>
  <si>
    <t>Rate per 100 Sqm</t>
  </si>
  <si>
    <t>HIR-00062</t>
  </si>
  <si>
    <t>Provision QC charges @ 0.50% (on Value of work done)</t>
  </si>
  <si>
    <t>Provision for  NAC amount 0.1% (on Value of work done + Seigneorage)</t>
  </si>
  <si>
    <t>Provision GST  charges @ 12% ((on Value of work done + NAC + Seigneorage)</t>
  </si>
  <si>
    <t>Provision for DMF Amount 30% (on Seigneorage charges)</t>
  </si>
  <si>
    <t>Provision for  Merit amount 2% (on Seigneorage charges)</t>
  </si>
  <si>
    <t>Provision for  Supervision charges @ 3%  (on Value of work done)</t>
  </si>
  <si>
    <t>shoulders</t>
  </si>
  <si>
    <t>Deduct vagu</t>
  </si>
  <si>
    <t>4+7/2</t>
  </si>
  <si>
    <t>Km 0/0 to 0/2</t>
  </si>
  <si>
    <t>Km 0/2 to 0/4</t>
  </si>
  <si>
    <t>Km 0/4 to 0/6</t>
  </si>
  <si>
    <t>Km 0/6 to 0/8</t>
  </si>
  <si>
    <t>Km 0/8 to 0/8 +50</t>
  </si>
  <si>
    <t>shoulders Km 0/0 to 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</si>
</sst>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 #,##0_ ;_ * \-#,##0_ ;_ * &quot;-&quot;_ ;_ @_ "/>
    <numFmt numFmtId="164" formatCode="_(&quot;$&quot;* #,##0.00_);_(&quot;$&quot;* \(#,##0.00\);_(&quot;$&quot;* &quot;-&quot;??_);_(@_)"/>
    <numFmt numFmtId="165" formatCode="_(* #,##0.00_);_(* \(#,##0.00\);_(* &quot;-&quot;??_);_(@_)"/>
    <numFmt numFmtId="166" formatCode="_-* #,##0_-;\-* #,##0_-;_-* &quot;-&quot;_-;_-@_-"/>
    <numFmt numFmtId="167" formatCode="0.0"/>
    <numFmt numFmtId="168" formatCode="0.000"/>
    <numFmt numFmtId="169" formatCode="mm/dd/yy"/>
    <numFmt numFmtId="170" formatCode="_([$€-2]* #,##0.00_);_([$€-2]* \(#,##0.00\);_([$€-2]* &quot;-&quot;??_)"/>
    <numFmt numFmtId="171" formatCode="0.00_)"/>
    <numFmt numFmtId="172" formatCode="0;[Red]0"/>
    <numFmt numFmtId="173" formatCode="#,##0.00;[Red]#,##0.00"/>
    <numFmt numFmtId="174" formatCode="0.000_)"/>
    <numFmt numFmtId="175" formatCode="0.00;[Red]0.00"/>
    <numFmt numFmtId="176" formatCode="0.000;[Red]0.000"/>
    <numFmt numFmtId="177" formatCode="."/>
    <numFmt numFmtId="178" formatCode="0.00_);\(0.00\)"/>
  </numFmts>
  <fonts count="13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Arial"/>
      <family val="2"/>
    </font>
    <font>
      <sz val="10"/>
      <name val="MS Serif"/>
      <family val="1"/>
    </font>
    <font>
      <sz val="10"/>
      <color indexed="16"/>
      <name val="MS Serif"/>
      <family val="1"/>
    </font>
    <font>
      <sz val="8"/>
      <name val="Arial"/>
      <family val="2"/>
    </font>
    <font>
      <b/>
      <sz val="12"/>
      <name val="Arial"/>
      <family val="2"/>
    </font>
    <font>
      <b/>
      <sz val="10"/>
      <name val="Times New Roman"/>
      <family val="1"/>
    </font>
    <font>
      <sz val="7"/>
      <name val="Small Fonts"/>
      <family val="2"/>
    </font>
    <font>
      <sz val="8"/>
      <name val="Helv"/>
    </font>
    <font>
      <b/>
      <sz val="12"/>
      <name val="MS Sans Serif"/>
      <family val="2"/>
    </font>
    <font>
      <sz val="12"/>
      <name val="MS Sans Serif"/>
      <family val="2"/>
    </font>
    <font>
      <b/>
      <sz val="8"/>
      <color indexed="8"/>
      <name val="Helv"/>
    </font>
    <font>
      <b/>
      <sz val="10"/>
      <name val="Arial"/>
      <family val="2"/>
    </font>
    <font>
      <u/>
      <sz val="16"/>
      <name val="Verdana"/>
      <family val="2"/>
    </font>
    <font>
      <b/>
      <sz val="9"/>
      <name val="Verdana"/>
      <family val="2"/>
    </font>
    <font>
      <u/>
      <sz val="12"/>
      <name val="Verdana"/>
      <family val="2"/>
    </font>
    <font>
      <sz val="10"/>
      <name val="Arial"/>
      <family val="2"/>
    </font>
    <font>
      <b/>
      <sz val="14"/>
      <name val="Arial"/>
      <family val="2"/>
    </font>
    <font>
      <b/>
      <sz val="16"/>
      <name val="Arial"/>
      <family val="2"/>
    </font>
    <font>
      <sz val="10"/>
      <name val="Times New Roman"/>
      <family val="1"/>
    </font>
    <font>
      <sz val="18"/>
      <name val="Arial"/>
      <family val="2"/>
    </font>
    <font>
      <b/>
      <i/>
      <sz val="10"/>
      <name val="Arial"/>
      <family val="2"/>
    </font>
    <font>
      <u/>
      <sz val="10"/>
      <name val="Arial"/>
      <family val="2"/>
    </font>
    <font>
      <sz val="10"/>
      <name val="Arial"/>
      <family val="2"/>
    </font>
    <font>
      <sz val="11"/>
      <color indexed="8"/>
      <name val="Calibri"/>
      <family val="2"/>
    </font>
    <font>
      <sz val="11"/>
      <name val="Calibri"/>
      <family val="2"/>
    </font>
    <font>
      <sz val="12"/>
      <name val="Calibri"/>
      <family val="2"/>
    </font>
    <font>
      <sz val="10"/>
      <name val="Calibri"/>
      <family val="2"/>
    </font>
    <font>
      <b/>
      <sz val="12"/>
      <name val="Calibri"/>
      <family val="2"/>
    </font>
    <font>
      <u/>
      <sz val="14"/>
      <name val="Calibri"/>
      <family val="2"/>
    </font>
    <font>
      <b/>
      <sz val="11"/>
      <name val="Calibri"/>
      <family val="2"/>
    </font>
    <font>
      <sz val="12"/>
      <name val="Webdings"/>
      <family val="1"/>
      <charset val="2"/>
    </font>
    <font>
      <sz val="10"/>
      <name val="Helv"/>
    </font>
    <font>
      <sz val="11"/>
      <name val="Tahoma"/>
      <family val="2"/>
    </font>
    <font>
      <sz val="11"/>
      <color theme="1"/>
      <name val="Calibri"/>
      <family val="2"/>
      <scheme val="minor"/>
    </font>
    <font>
      <u/>
      <sz val="10"/>
      <color theme="10"/>
      <name val="Arial"/>
      <family val="2"/>
    </font>
    <font>
      <i/>
      <sz val="10"/>
      <color theme="1"/>
      <name val="Calibri"/>
      <family val="2"/>
    </font>
    <font>
      <b/>
      <i/>
      <sz val="12"/>
      <color theme="1"/>
      <name val="Calibri"/>
      <family val="2"/>
    </font>
    <font>
      <i/>
      <sz val="12"/>
      <color theme="1"/>
      <name val="Calibri"/>
      <family val="2"/>
    </font>
    <font>
      <b/>
      <i/>
      <u/>
      <sz val="12"/>
      <color theme="1"/>
      <name val="Calibri"/>
      <family val="2"/>
    </font>
    <font>
      <sz val="10"/>
      <name val="Calibri"/>
      <family val="2"/>
      <scheme val="minor"/>
    </font>
    <font>
      <b/>
      <sz val="10"/>
      <name val="Calibri"/>
      <family val="2"/>
      <scheme val="minor"/>
    </font>
    <font>
      <b/>
      <u/>
      <sz val="14"/>
      <name val="Calibri"/>
      <family val="2"/>
      <scheme val="minor"/>
    </font>
    <font>
      <b/>
      <sz val="14"/>
      <name val="Calibri"/>
      <family val="2"/>
      <scheme val="minor"/>
    </font>
    <font>
      <b/>
      <sz val="12"/>
      <name val="Calibri"/>
      <family val="2"/>
      <scheme val="minor"/>
    </font>
    <font>
      <b/>
      <u/>
      <sz val="16"/>
      <name val="Calibri"/>
      <family val="2"/>
      <scheme val="minor"/>
    </font>
    <font>
      <sz val="9"/>
      <name val="Calibri"/>
      <family val="2"/>
      <scheme val="minor"/>
    </font>
    <font>
      <b/>
      <u/>
      <sz val="14"/>
      <color indexed="10"/>
      <name val="Calibri"/>
      <family val="2"/>
      <scheme val="minor"/>
    </font>
    <font>
      <sz val="12"/>
      <name val="Calibri"/>
      <family val="2"/>
      <scheme val="minor"/>
    </font>
    <font>
      <u/>
      <sz val="12"/>
      <name val="Calibri"/>
      <family val="2"/>
      <scheme val="minor"/>
    </font>
    <font>
      <b/>
      <sz val="24"/>
      <name val="Calibri"/>
      <family val="2"/>
      <scheme val="minor"/>
    </font>
    <font>
      <b/>
      <u/>
      <sz val="12"/>
      <name val="Calibri"/>
      <family val="2"/>
      <scheme val="minor"/>
    </font>
    <font>
      <b/>
      <u/>
      <sz val="18"/>
      <name val="Calibri"/>
      <family val="2"/>
      <scheme val="minor"/>
    </font>
    <font>
      <b/>
      <i/>
      <u/>
      <sz val="16"/>
      <color theme="1"/>
      <name val="Calibri"/>
      <family val="2"/>
    </font>
    <font>
      <b/>
      <u/>
      <sz val="15"/>
      <name val="Calibri"/>
      <family val="2"/>
      <scheme val="minor"/>
    </font>
    <font>
      <i/>
      <sz val="10"/>
      <name val="Arial"/>
      <family val="2"/>
    </font>
    <font>
      <sz val="11"/>
      <name val="Calibri"/>
      <family val="2"/>
      <scheme val="minor"/>
    </font>
    <font>
      <b/>
      <sz val="9"/>
      <name val="Arial"/>
      <family val="2"/>
    </font>
    <font>
      <b/>
      <sz val="11"/>
      <name val="Calibri"/>
      <family val="2"/>
      <scheme val="minor"/>
    </font>
    <font>
      <sz val="8"/>
      <name val="Calibri"/>
      <family val="2"/>
      <scheme val="minor"/>
    </font>
    <font>
      <b/>
      <u/>
      <sz val="14"/>
      <name val="Calibri"/>
      <family val="2"/>
    </font>
    <font>
      <u/>
      <sz val="11"/>
      <name val="Calibri"/>
      <family val="2"/>
    </font>
    <font>
      <b/>
      <sz val="11"/>
      <name val="Times New Roman"/>
      <family val="1"/>
    </font>
    <font>
      <sz val="10"/>
      <name val="Tahoma"/>
      <family val="2"/>
    </font>
    <font>
      <i/>
      <sz val="10"/>
      <name val="Calibri"/>
      <family val="2"/>
    </font>
    <font>
      <b/>
      <i/>
      <sz val="12"/>
      <name val="Calibri"/>
      <family val="2"/>
    </font>
    <font>
      <sz val="11"/>
      <color indexed="9"/>
      <name val="Calibri"/>
      <family val="2"/>
    </font>
    <font>
      <b/>
      <sz val="11"/>
      <color indexed="8"/>
      <name val="Calibri"/>
      <family val="2"/>
    </font>
    <font>
      <b/>
      <sz val="12"/>
      <name val="Courier New"/>
      <family val="3"/>
    </font>
    <font>
      <sz val="11"/>
      <name val="Times New Roman"/>
      <family val="1"/>
    </font>
    <font>
      <b/>
      <sz val="18"/>
      <color indexed="62"/>
      <name val="Cambria"/>
      <family val="2"/>
    </font>
    <font>
      <sz val="10"/>
      <name val="Helv"/>
      <family val="2"/>
    </font>
    <font>
      <b/>
      <u/>
      <sz val="14"/>
      <color rgb="FFFF0000"/>
      <name val="Calibri"/>
      <family val="2"/>
      <scheme val="minor"/>
    </font>
    <font>
      <b/>
      <sz val="11"/>
      <color rgb="FFFA7D00"/>
      <name val="Calibri"/>
      <family val="2"/>
      <scheme val="minor"/>
    </font>
    <font>
      <i/>
      <sz val="12"/>
      <name val="Calibri"/>
      <family val="2"/>
    </font>
    <font>
      <sz val="11"/>
      <color indexed="16"/>
      <name val="Calibri"/>
      <family val="2"/>
    </font>
    <font>
      <sz val="11"/>
      <color indexed="20"/>
      <name val="Calibri"/>
      <family val="2"/>
    </font>
    <font>
      <b/>
      <sz val="11"/>
      <color indexed="53"/>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5"/>
      <color indexed="56"/>
      <name val="Calibri"/>
      <family val="2"/>
    </font>
    <font>
      <b/>
      <sz val="13"/>
      <color indexed="62"/>
      <name val="Calibri"/>
      <family val="2"/>
    </font>
    <font>
      <b/>
      <sz val="13"/>
      <color indexed="56"/>
      <name val="Calibri"/>
      <family val="2"/>
    </font>
    <font>
      <b/>
      <sz val="11"/>
      <color indexed="62"/>
      <name val="Calibri"/>
      <family val="2"/>
    </font>
    <font>
      <b/>
      <sz val="11"/>
      <color indexed="56"/>
      <name val="Calibri"/>
      <family val="2"/>
    </font>
    <font>
      <u/>
      <sz val="10"/>
      <color indexed="12"/>
      <name val="Arial"/>
      <family val="2"/>
    </font>
    <font>
      <u/>
      <sz val="11"/>
      <color indexed="12"/>
      <name val="Times New Roman"/>
      <family val="1"/>
    </font>
    <font>
      <sz val="11"/>
      <color indexed="62"/>
      <name val="Calibri"/>
      <family val="2"/>
    </font>
    <font>
      <sz val="11"/>
      <color indexed="53"/>
      <name val="Calibri"/>
      <family val="2"/>
    </font>
    <font>
      <sz val="11"/>
      <color indexed="52"/>
      <name val="Calibri"/>
      <family val="2"/>
    </font>
    <font>
      <sz val="11"/>
      <color indexed="60"/>
      <name val="Calibri"/>
      <family val="2"/>
    </font>
    <font>
      <sz val="11.5"/>
      <name val="Times New Roman"/>
      <family val="1"/>
    </font>
    <font>
      <sz val="10"/>
      <name val="Century Gothic"/>
      <family val="2"/>
    </font>
    <font>
      <sz val="12"/>
      <name val="Arial"/>
      <family val="2"/>
    </font>
    <font>
      <b/>
      <sz val="11"/>
      <color indexed="63"/>
      <name val="Calibri"/>
      <family val="2"/>
    </font>
    <font>
      <sz val="10"/>
      <name val="Bradley Hand ITC"/>
      <family val="4"/>
    </font>
    <font>
      <sz val="10"/>
      <name val="Helv"/>
      <charset val="204"/>
    </font>
    <font>
      <sz val="10"/>
      <color theme="1"/>
      <name val="Arial"/>
      <family val="2"/>
    </font>
    <font>
      <b/>
      <sz val="18"/>
      <color indexed="56"/>
      <name val="Cambria"/>
      <family val="2"/>
    </font>
    <font>
      <sz val="11"/>
      <color indexed="10"/>
      <name val="Calibri"/>
      <family val="2"/>
    </font>
    <font>
      <sz val="10"/>
      <color indexed="8"/>
      <name val="Calibri"/>
      <family val="2"/>
      <scheme val="minor"/>
    </font>
    <font>
      <sz val="11"/>
      <color indexed="8"/>
      <name val="Calibri"/>
      <family val="2"/>
      <scheme val="minor"/>
    </font>
    <font>
      <b/>
      <sz val="11.5"/>
      <name val="Calibri"/>
      <family val="2"/>
      <scheme val="minor"/>
    </font>
    <font>
      <sz val="9"/>
      <name val="Calibri"/>
      <family val="2"/>
    </font>
    <font>
      <b/>
      <u/>
      <sz val="14"/>
      <name val="Tahoma"/>
      <family val="2"/>
    </font>
    <font>
      <u/>
      <sz val="14"/>
      <name val="Tahoma"/>
      <family val="2"/>
    </font>
    <font>
      <b/>
      <u/>
      <sz val="9"/>
      <name val="Tahoma"/>
      <family val="2"/>
    </font>
    <font>
      <b/>
      <sz val="10"/>
      <name val="Tahoma"/>
      <family val="2"/>
    </font>
    <font>
      <b/>
      <sz val="9"/>
      <name val="Tahoma"/>
      <family val="2"/>
    </font>
    <font>
      <sz val="9"/>
      <name val="Tahoma"/>
      <family val="2"/>
    </font>
    <font>
      <b/>
      <sz val="9"/>
      <color indexed="8"/>
      <name val="Tahoma"/>
      <family val="2"/>
    </font>
    <font>
      <b/>
      <i/>
      <sz val="9"/>
      <name val="Tahoma"/>
      <family val="2"/>
    </font>
    <font>
      <i/>
      <sz val="9"/>
      <name val="Tahoma"/>
      <family val="2"/>
    </font>
    <font>
      <b/>
      <i/>
      <sz val="8"/>
      <name val="Tahoma"/>
      <family val="2"/>
    </font>
    <font>
      <sz val="8"/>
      <name val="Tahoma"/>
      <family val="2"/>
    </font>
    <font>
      <sz val="9"/>
      <color indexed="8"/>
      <name val="Tahoma"/>
      <family val="2"/>
    </font>
    <font>
      <sz val="10"/>
      <color theme="1"/>
      <name val="Calibri"/>
      <family val="2"/>
    </font>
    <font>
      <sz val="7"/>
      <name val="Arial"/>
      <family val="2"/>
    </font>
    <font>
      <sz val="6"/>
      <name val="Calibri"/>
      <family val="2"/>
      <scheme val="minor"/>
    </font>
    <font>
      <sz val="10"/>
      <color indexed="8"/>
      <name val="Calibri"/>
      <family val="2"/>
    </font>
    <font>
      <i/>
      <sz val="11"/>
      <name val="Calibri"/>
      <family val="2"/>
    </font>
    <font>
      <b/>
      <sz val="10"/>
      <name val="Calibri"/>
      <family val="2"/>
    </font>
    <font>
      <sz val="10"/>
      <color theme="1" tint="4.9989318521683403E-2"/>
      <name val="Calibri"/>
      <family val="2"/>
      <scheme val="minor"/>
    </font>
    <font>
      <sz val="10"/>
      <color indexed="10"/>
      <name val="Calibri"/>
      <family val="2"/>
      <scheme val="minor"/>
    </font>
    <font>
      <b/>
      <sz val="10"/>
      <color indexed="10"/>
      <name val="Calibri"/>
      <family val="2"/>
      <scheme val="minor"/>
    </font>
    <font>
      <b/>
      <sz val="10"/>
      <color indexed="8"/>
      <name val="Calibri"/>
      <family val="2"/>
    </font>
  </fonts>
  <fills count="46">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9"/>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rgb="FFF2F2F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4"/>
        <bgColor indexed="54"/>
      </patternFill>
    </fill>
    <fill>
      <patternFill patternType="solid">
        <fgColor indexed="62"/>
      </patternFill>
    </fill>
    <fill>
      <patternFill patternType="solid">
        <fgColor indexed="25"/>
        <bgColor indexed="25"/>
      </patternFill>
    </fill>
    <fill>
      <patternFill patternType="solid">
        <fgColor indexed="10"/>
      </patternFill>
    </fill>
    <fill>
      <patternFill patternType="solid">
        <fgColor indexed="57"/>
      </patternFill>
    </fill>
    <fill>
      <patternFill patternType="solid">
        <fgColor indexed="49"/>
        <bgColor indexed="49"/>
      </patternFill>
    </fill>
    <fill>
      <patternFill patternType="solid">
        <fgColor indexed="52"/>
        <bgColor indexed="52"/>
      </patternFill>
    </fill>
    <fill>
      <patternFill patternType="solid">
        <fgColor indexed="53"/>
      </patternFill>
    </fill>
    <fill>
      <patternFill patternType="solid">
        <fgColor indexed="45"/>
        <bgColor indexed="45"/>
      </patternFill>
    </fill>
    <fill>
      <patternFill patternType="solid">
        <fgColor indexed="22"/>
      </patternFill>
    </fill>
    <fill>
      <patternFill patternType="solid">
        <fgColor indexed="55"/>
      </patternFill>
    </fill>
    <fill>
      <patternFill patternType="solid">
        <fgColor indexed="43"/>
        <bgColor indexed="43"/>
      </patternFill>
    </fill>
    <fill>
      <patternFill patternType="solid">
        <fgColor indexed="43"/>
      </patternFill>
    </fill>
    <fill>
      <patternFill patternType="solid">
        <fgColor indexed="26"/>
      </patternFill>
    </fill>
    <fill>
      <patternFill patternType="solid">
        <fgColor theme="0"/>
        <bgColor indexed="64"/>
      </patternFill>
    </fill>
  </fills>
  <borders count="45">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top/>
      <bottom style="thin">
        <color indexed="64"/>
      </bottom>
      <diagonal/>
    </border>
    <border>
      <left/>
      <right/>
      <top style="hair">
        <color indexed="64"/>
      </top>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hair">
        <color indexed="64"/>
      </left>
      <right style="hair">
        <color indexed="64"/>
      </right>
      <top/>
      <bottom style="double">
        <color indexed="64"/>
      </bottom>
      <diagonal/>
    </border>
    <border>
      <left style="hair">
        <color indexed="64"/>
      </left>
      <right style="hair">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s>
  <cellStyleXfs count="1247">
    <xf numFmtId="0" fontId="0" fillId="0" borderId="0"/>
    <xf numFmtId="0" fontId="8" fillId="0" borderId="0" applyFill="0" applyBorder="0" applyAlignment="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23" fillId="0" borderId="0" applyFont="0" applyFill="0" applyBorder="0" applyAlignment="0" applyProtection="0"/>
    <xf numFmtId="165" fontId="23" fillId="0" borderId="0" applyFont="0" applyFill="0" applyBorder="0" applyAlignment="0" applyProtection="0"/>
    <xf numFmtId="0" fontId="9" fillId="0" borderId="0" applyNumberFormat="0" applyAlignment="0">
      <alignment horizontal="left"/>
    </xf>
    <xf numFmtId="164" fontId="23" fillId="0" borderId="0" applyFont="0" applyFill="0" applyBorder="0" applyAlignment="0" applyProtection="0"/>
    <xf numFmtId="0" fontId="10" fillId="0" borderId="0" applyNumberFormat="0" applyAlignment="0">
      <alignment horizontal="left"/>
    </xf>
    <xf numFmtId="2" fontId="23" fillId="0" borderId="0" applyFont="0" applyFill="0" applyBorder="0" applyAlignment="0" applyProtection="0"/>
    <xf numFmtId="1" fontId="23" fillId="0" borderId="0"/>
    <xf numFmtId="38" fontId="11" fillId="2" borderId="0" applyNumberFormat="0" applyBorder="0" applyAlignment="0" applyProtection="0"/>
    <xf numFmtId="0" fontId="12" fillId="0" borderId="1" applyNumberFormat="0" applyAlignment="0" applyProtection="0">
      <alignment horizontal="left" vertical="center"/>
    </xf>
    <xf numFmtId="0" fontId="12" fillId="0" borderId="2">
      <alignment horizontal="left" vertical="center"/>
    </xf>
    <xf numFmtId="0" fontId="29"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10" fontId="11" fillId="3" borderId="3" applyNumberFormat="0" applyBorder="0" applyAlignment="0" applyProtection="0"/>
    <xf numFmtId="0" fontId="20" fillId="0" borderId="3">
      <alignment horizontal="center" vertical="center" wrapText="1"/>
    </xf>
    <xf numFmtId="0" fontId="25" fillId="0" borderId="0" applyProtection="0">
      <alignment horizontal="center" vertical="center"/>
    </xf>
    <xf numFmtId="0" fontId="25" fillId="0" borderId="0" applyProtection="0">
      <alignment horizontal="center" vertical="center"/>
    </xf>
    <xf numFmtId="167" fontId="13" fillId="0" borderId="4">
      <alignment horizontal="right"/>
    </xf>
    <xf numFmtId="0" fontId="21" fillId="0" borderId="3">
      <alignment wrapText="1"/>
    </xf>
    <xf numFmtId="37" fontId="14" fillId="0" borderId="0"/>
    <xf numFmtId="0" fontId="7" fillId="0" borderId="0"/>
    <xf numFmtId="0" fontId="23" fillId="0" borderId="0"/>
    <xf numFmtId="0" fontId="23" fillId="0" borderId="0"/>
    <xf numFmtId="0" fontId="23" fillId="0" borderId="0"/>
    <xf numFmtId="0" fontId="26" fillId="0" borderId="0"/>
    <xf numFmtId="0" fontId="41" fillId="0" borderId="0"/>
    <xf numFmtId="0" fontId="31" fillId="0" borderId="0"/>
    <xf numFmtId="0" fontId="23" fillId="0" borderId="0"/>
    <xf numFmtId="0" fontId="23" fillId="0" borderId="0"/>
    <xf numFmtId="0" fontId="23" fillId="0" borderId="0"/>
    <xf numFmtId="0" fontId="23" fillId="0" borderId="0"/>
    <xf numFmtId="0" fontId="23" fillId="0" borderId="0"/>
    <xf numFmtId="0" fontId="41" fillId="0" borderId="0"/>
    <xf numFmtId="0" fontId="26" fillId="0" borderId="0"/>
    <xf numFmtId="0" fontId="23" fillId="0" borderId="0"/>
    <xf numFmtId="0" fontId="4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6" fillId="0" borderId="0"/>
    <xf numFmtId="10" fontId="7"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169" fontId="15" fillId="0" borderId="0" applyNumberFormat="0" applyFill="0" applyBorder="0" applyAlignment="0" applyProtection="0">
      <alignment horizontal="left"/>
    </xf>
    <xf numFmtId="0" fontId="16" fillId="0" borderId="3">
      <alignment horizontal="center"/>
    </xf>
    <xf numFmtId="0" fontId="39" fillId="0" borderId="0"/>
    <xf numFmtId="0" fontId="16" fillId="0" borderId="0">
      <alignment horizontal="center" vertical="center"/>
    </xf>
    <xf numFmtId="0" fontId="17" fillId="4" borderId="0" applyNumberFormat="0" applyFill="0">
      <alignment horizontal="left" vertical="center"/>
    </xf>
    <xf numFmtId="0" fontId="22" fillId="0" borderId="3">
      <alignment horizontal="center" vertical="center" wrapText="1"/>
    </xf>
    <xf numFmtId="40" fontId="18" fillId="0" borderId="0" applyBorder="0">
      <alignment horizontal="right"/>
    </xf>
    <xf numFmtId="0" fontId="7" fillId="0" borderId="0"/>
    <xf numFmtId="0" fontId="23" fillId="0" borderId="3">
      <alignment vertical="center" wrapText="1" shrinkToFit="1"/>
    </xf>
    <xf numFmtId="0" fontId="7" fillId="0" borderId="0"/>
    <xf numFmtId="0" fontId="7" fillId="0" borderId="0"/>
    <xf numFmtId="0" fontId="7" fillId="0" borderId="0"/>
    <xf numFmtId="0" fontId="6" fillId="0" borderId="0"/>
    <xf numFmtId="0" fontId="7" fillId="0" borderId="0"/>
    <xf numFmtId="164" fontId="26" fillId="0" borderId="0" applyFont="0" applyFill="0" applyBorder="0" applyAlignment="0" applyProtection="0"/>
    <xf numFmtId="1" fontId="7" fillId="0" borderId="0"/>
    <xf numFmtId="1" fontId="7" fillId="0" borderId="0"/>
    <xf numFmtId="1" fontId="7" fillId="0" borderId="0"/>
    <xf numFmtId="0" fontId="7" fillId="0" borderId="0"/>
    <xf numFmtId="0" fontId="7" fillId="0" borderId="0"/>
    <xf numFmtId="0" fontId="7" fillId="0" borderId="0"/>
    <xf numFmtId="0" fontId="7" fillId="0" borderId="0"/>
    <xf numFmtId="0" fontId="7" fillId="0" borderId="0"/>
    <xf numFmtId="0" fontId="26" fillId="0" borderId="0"/>
    <xf numFmtId="0" fontId="7" fillId="0" borderId="0"/>
    <xf numFmtId="10" fontId="7" fillId="0" borderId="0" applyFont="0" applyFill="0" applyBorder="0" applyAlignment="0" applyProtection="0"/>
    <xf numFmtId="10" fontId="7" fillId="0" borderId="0" applyFont="0" applyFill="0" applyBorder="0" applyAlignment="0" applyProtection="0"/>
    <xf numFmtId="10" fontId="7"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166" fontId="7" fillId="0" borderId="0" applyFont="0" applyFill="0" applyBorder="0" applyAlignment="0" applyProtection="0"/>
    <xf numFmtId="0" fontId="7" fillId="0" borderId="0"/>
    <xf numFmtId="0" fontId="7" fillId="0" borderId="0"/>
    <xf numFmtId="0" fontId="7" fillId="0" borderId="0"/>
    <xf numFmtId="40" fontId="69" fillId="0" borderId="0"/>
    <xf numFmtId="0" fontId="7" fillId="0" borderId="14">
      <alignment horizontal="center"/>
    </xf>
    <xf numFmtId="0" fontId="26" fillId="0" borderId="0"/>
    <xf numFmtId="0" fontId="5" fillId="0" borderId="0"/>
    <xf numFmtId="0" fontId="4" fillId="0" borderId="0"/>
    <xf numFmtId="0" fontId="31" fillId="5" borderId="0" applyNumberFormat="0" applyBorder="0" applyAlignment="0" applyProtection="0"/>
    <xf numFmtId="0" fontId="31" fillId="5" borderId="0" applyNumberFormat="0" applyBorder="0" applyAlignment="0" applyProtection="0"/>
    <xf numFmtId="0" fontId="73" fillId="6"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73" fillId="9" borderId="0" applyNumberFormat="0" applyBorder="0" applyAlignment="0" applyProtection="0"/>
    <xf numFmtId="0" fontId="31" fillId="7" borderId="0" applyNumberFormat="0" applyBorder="0" applyAlignment="0" applyProtection="0"/>
    <xf numFmtId="0" fontId="31" fillId="10" borderId="0" applyNumberFormat="0" applyBorder="0" applyAlignment="0" applyProtection="0"/>
    <xf numFmtId="0" fontId="73" fillId="8" borderId="0" applyNumberFormat="0" applyBorder="0" applyAlignment="0" applyProtection="0"/>
    <xf numFmtId="0" fontId="31" fillId="5" borderId="0" applyNumberFormat="0" applyBorder="0" applyAlignment="0" applyProtection="0"/>
    <xf numFmtId="0" fontId="31" fillId="8" borderId="0" applyNumberFormat="0" applyBorder="0" applyAlignment="0" applyProtection="0"/>
    <xf numFmtId="0" fontId="73" fillId="8" borderId="0" applyNumberFormat="0" applyBorder="0" applyAlignment="0" applyProtection="0"/>
    <xf numFmtId="0" fontId="31" fillId="11" borderId="0" applyNumberFormat="0" applyBorder="0" applyAlignment="0" applyProtection="0"/>
    <xf numFmtId="0" fontId="31" fillId="5" borderId="0" applyNumberFormat="0" applyBorder="0" applyAlignment="0" applyProtection="0"/>
    <xf numFmtId="0" fontId="73" fillId="6" borderId="0" applyNumberFormat="0" applyBorder="0" applyAlignment="0" applyProtection="0"/>
    <xf numFmtId="0" fontId="31" fillId="7" borderId="0" applyNumberFormat="0" applyBorder="0" applyAlignment="0" applyProtection="0"/>
    <xf numFmtId="0" fontId="31" fillId="12" borderId="0" applyNumberFormat="0" applyBorder="0" applyAlignment="0" applyProtection="0"/>
    <xf numFmtId="0" fontId="73" fillId="12" borderId="0" applyNumberFormat="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0" fontId="74" fillId="13" borderId="0" applyNumberFormat="0" applyBorder="0" applyAlignment="0" applyProtection="0"/>
    <xf numFmtId="0" fontId="74" fillId="14" borderId="0" applyNumberFormat="0" applyBorder="0" applyAlignment="0" applyProtection="0"/>
    <xf numFmtId="0" fontId="74" fillId="15" borderId="0" applyNumberFormat="0" applyBorder="0" applyAlignment="0" applyProtection="0"/>
    <xf numFmtId="170" fontId="7" fillId="0" borderId="0" applyFont="0" applyFill="0" applyBorder="0" applyAlignment="0" applyProtection="0"/>
    <xf numFmtId="0" fontId="31" fillId="0" borderId="0"/>
    <xf numFmtId="0" fontId="75" fillId="0" borderId="0">
      <alignment vertical="top"/>
    </xf>
    <xf numFmtId="0" fontId="7" fillId="0" borderId="0"/>
    <xf numFmtId="0" fontId="7" fillId="0" borderId="0"/>
    <xf numFmtId="0" fontId="4" fillId="0" borderId="0"/>
    <xf numFmtId="0" fontId="7" fillId="0" borderId="0"/>
    <xf numFmtId="0" fontId="76"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31" fillId="0" borderId="0"/>
    <xf numFmtId="0" fontId="31" fillId="0" borderId="0"/>
    <xf numFmtId="0" fontId="31" fillId="0" borderId="0"/>
    <xf numFmtId="0" fontId="7" fillId="0" borderId="0"/>
    <xf numFmtId="0" fontId="7" fillId="0" borderId="0"/>
    <xf numFmtId="0" fontId="7" fillId="0" borderId="0"/>
    <xf numFmtId="9" fontId="76" fillId="0" borderId="0" applyFont="0" applyFill="0" applyBorder="0" applyAlignment="0" applyProtection="0"/>
    <xf numFmtId="9" fontId="76" fillId="0" borderId="0" applyFont="0" applyFill="0" applyBorder="0" applyAlignment="0" applyProtection="0"/>
    <xf numFmtId="0" fontId="77" fillId="0" borderId="0" applyNumberFormat="0" applyFill="0" applyBorder="0" applyAlignment="0" applyProtection="0"/>
    <xf numFmtId="0" fontId="78" fillId="0" borderId="0"/>
    <xf numFmtId="171" fontId="64" fillId="0" borderId="3">
      <alignment horizontal="center" vertical="center"/>
    </xf>
    <xf numFmtId="171" fontId="64" fillId="0" borderId="3">
      <alignment horizontal="center" vertical="center"/>
    </xf>
    <xf numFmtId="0" fontId="3" fillId="0" borderId="0"/>
    <xf numFmtId="0" fontId="3" fillId="0" borderId="0"/>
    <xf numFmtId="0" fontId="3" fillId="0" borderId="0"/>
    <xf numFmtId="0" fontId="3" fillId="0" borderId="0"/>
    <xf numFmtId="0" fontId="7" fillId="0" borderId="0"/>
    <xf numFmtId="0" fontId="7" fillId="0" borderId="0"/>
    <xf numFmtId="0" fontId="26" fillId="0" borderId="0"/>
    <xf numFmtId="0" fontId="2" fillId="0" borderId="0"/>
    <xf numFmtId="0" fontId="7" fillId="0" borderId="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2"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3"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31" fillId="26"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7"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4"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5"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73" fillId="30"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2" borderId="0" applyNumberFormat="0" applyBorder="0" applyAlignment="0" applyProtection="0"/>
    <xf numFmtId="0" fontId="73" fillId="32" borderId="0" applyNumberFormat="0" applyBorder="0" applyAlignment="0" applyProtection="0"/>
    <xf numFmtId="0" fontId="73" fillId="31" borderId="0" applyNumberFormat="0" applyBorder="0" applyAlignment="0" applyProtection="0"/>
    <xf numFmtId="0" fontId="73" fillId="32" borderId="0" applyNumberFormat="0" applyBorder="0" applyAlignment="0" applyProtection="0"/>
    <xf numFmtId="0" fontId="73" fillId="32"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4" borderId="0" applyNumberFormat="0" applyBorder="0" applyAlignment="0" applyProtection="0"/>
    <xf numFmtId="0" fontId="73" fillId="34" borderId="0" applyNumberFormat="0" applyBorder="0" applyAlignment="0" applyProtection="0"/>
    <xf numFmtId="0" fontId="73" fillId="33" borderId="0" applyNumberFormat="0" applyBorder="0" applyAlignment="0" applyProtection="0"/>
    <xf numFmtId="0" fontId="73" fillId="34" borderId="0" applyNumberFormat="0" applyBorder="0" applyAlignment="0" applyProtection="0"/>
    <xf numFmtId="0" fontId="73" fillId="34"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73" fillId="33"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35" borderId="0" applyNumberFormat="0" applyBorder="0" applyAlignment="0" applyProtection="0"/>
    <xf numFmtId="0" fontId="73" fillId="35" borderId="0" applyNumberFormat="0" applyBorder="0" applyAlignment="0" applyProtection="0"/>
    <xf numFmtId="0" fontId="73" fillId="9" borderId="0" applyNumberFormat="0" applyBorder="0" applyAlignment="0" applyProtection="0"/>
    <xf numFmtId="0" fontId="73" fillId="35" borderId="0" applyNumberFormat="0" applyBorder="0" applyAlignment="0" applyProtection="0"/>
    <xf numFmtId="0" fontId="73" fillId="35"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73" fillId="9"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31" borderId="0" applyNumberFormat="0" applyBorder="0" applyAlignment="0" applyProtection="0"/>
    <xf numFmtId="0" fontId="73" fillId="28" borderId="0" applyNumberFormat="0" applyBorder="0" applyAlignment="0" applyProtection="0"/>
    <xf numFmtId="0" fontId="73" fillId="28"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73" fillId="3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36" borderId="0" applyNumberFormat="0" applyBorder="0" applyAlignment="0" applyProtection="0"/>
    <xf numFmtId="0" fontId="73" fillId="29" borderId="0" applyNumberFormat="0" applyBorder="0" applyAlignment="0" applyProtection="0"/>
    <xf numFmtId="0" fontId="73" fillId="29"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73" fillId="36"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31" fillId="12"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8" borderId="0" applyNumberFormat="0" applyBorder="0" applyAlignment="0" applyProtection="0"/>
    <xf numFmtId="0" fontId="73" fillId="38" borderId="0" applyNumberFormat="0" applyBorder="0" applyAlignment="0" applyProtection="0"/>
    <xf numFmtId="0" fontId="73" fillId="37" borderId="0" applyNumberFormat="0" applyBorder="0" applyAlignment="0" applyProtection="0"/>
    <xf numFmtId="0" fontId="73" fillId="38" borderId="0" applyNumberFormat="0" applyBorder="0" applyAlignment="0" applyProtection="0"/>
    <xf numFmtId="0" fontId="73" fillId="38"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73" fillId="37"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3" fillId="18" borderId="0" applyNumberFormat="0" applyBorder="0" applyAlignment="0" applyProtection="0"/>
    <xf numFmtId="0" fontId="83" fillId="18" borderId="0" applyNumberFormat="0" applyBorder="0" applyAlignment="0" applyProtection="0"/>
    <xf numFmtId="0" fontId="82" fillId="39" borderId="0" applyNumberFormat="0" applyBorder="0" applyAlignment="0" applyProtection="0"/>
    <xf numFmtId="0" fontId="83" fillId="18" borderId="0" applyNumberFormat="0" applyBorder="0" applyAlignment="0" applyProtection="0"/>
    <xf numFmtId="0" fontId="83" fillId="18"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82" fillId="39" borderId="0" applyNumberFormat="0" applyBorder="0" applyAlignment="0" applyProtection="0"/>
    <xf numFmtId="0" fontId="7" fillId="0" borderId="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5" fillId="40" borderId="17" applyNumberFormat="0" applyAlignment="0" applyProtection="0"/>
    <xf numFmtId="0" fontId="85" fillId="40" borderId="17" applyNumberFormat="0" applyAlignment="0" applyProtection="0"/>
    <xf numFmtId="0" fontId="84" fillId="4" borderId="17" applyNumberFormat="0" applyAlignment="0" applyProtection="0"/>
    <xf numFmtId="0" fontId="85" fillId="40" borderId="17" applyNumberFormat="0" applyAlignment="0" applyProtection="0"/>
    <xf numFmtId="0" fontId="80" fillId="16" borderId="16" applyNumberFormat="0" applyAlignment="0" applyProtection="0"/>
    <xf numFmtId="0" fontId="85" fillId="40"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4" fillId="4" borderId="17"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41" borderId="18" applyNumberFormat="0" applyAlignment="0" applyProtection="0"/>
    <xf numFmtId="0" fontId="86" fillId="41" borderId="18" applyNumberFormat="0" applyAlignment="0" applyProtection="0"/>
    <xf numFmtId="0" fontId="86" fillId="9" borderId="18" applyNumberFormat="0" applyAlignment="0" applyProtection="0"/>
    <xf numFmtId="0" fontId="86" fillId="41" borderId="18" applyNumberFormat="0" applyAlignment="0" applyProtection="0"/>
    <xf numFmtId="0" fontId="86" fillId="41"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86" fillId="9" borderId="18" applyNumberForma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165" fontId="7" fillId="0" borderId="0" applyFont="0" applyFill="0" applyBorder="0" applyAlignment="0" applyProtection="0"/>
    <xf numFmtId="0" fontId="7" fillId="0" borderId="0" applyFont="0" applyFill="0" applyBorder="0" applyAlignment="0" applyProtection="0"/>
    <xf numFmtId="172" fontId="26" fillId="0" borderId="0" applyFont="0" applyFill="0" applyBorder="0" applyAlignment="0" applyProtection="0"/>
    <xf numFmtId="165" fontId="7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65" fontId="7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65" fontId="31" fillId="0" borderId="0" applyFont="0" applyFill="0" applyBorder="0" applyAlignment="0" applyProtection="0"/>
    <xf numFmtId="173" fontId="7" fillId="0" borderId="0" applyFont="0" applyFill="0" applyBorder="0" applyAlignment="0" applyProtection="0"/>
    <xf numFmtId="173" fontId="7" fillId="0" borderId="0" applyFont="0" applyFill="0" applyBorder="0" applyAlignment="0" applyProtection="0"/>
    <xf numFmtId="173" fontId="7" fillId="0" borderId="0" applyFont="0" applyFill="0" applyBorder="0" applyAlignment="0" applyProtection="0"/>
    <xf numFmtId="165" fontId="76" fillId="0" borderId="0" applyFont="0" applyFill="0" applyBorder="0" applyAlignment="0" applyProtection="0"/>
    <xf numFmtId="165" fontId="31" fillId="0" borderId="0" applyFont="0" applyFill="0" applyBorder="0" applyAlignment="0" applyProtection="0"/>
    <xf numFmtId="165" fontId="76"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65" fontId="7" fillId="0" borderId="0" applyFont="0" applyFill="0" applyBorder="0" applyAlignment="0" applyProtection="0"/>
    <xf numFmtId="174" fontId="7" fillId="0" borderId="0" applyFont="0" applyFill="0" applyBorder="0" applyAlignment="0" applyProtection="0"/>
    <xf numFmtId="165" fontId="76" fillId="0" borderId="0" applyFont="0" applyFill="0" applyBorder="0" applyAlignment="0" applyProtection="0"/>
    <xf numFmtId="167" fontId="26" fillId="0" borderId="0" applyFont="0" applyFill="0" applyBorder="0" applyAlignment="0" applyProtection="0"/>
    <xf numFmtId="168" fontId="7" fillId="0" borderId="0" applyFill="0" applyBorder="0" applyAlignment="0" applyProtection="0"/>
    <xf numFmtId="168" fontId="7" fillId="0" borderId="0" applyFill="0" applyBorder="0" applyAlignment="0" applyProtection="0"/>
    <xf numFmtId="168" fontId="7" fillId="0" borderId="0" applyFill="0" applyBorder="0" applyAlignment="0" applyProtection="0"/>
    <xf numFmtId="167" fontId="7" fillId="0" borderId="0" applyFill="0" applyBorder="0" applyAlignment="0" applyProtection="0"/>
    <xf numFmtId="167" fontId="7" fillId="0" borderId="0" applyFill="0" applyBorder="0" applyAlignment="0" applyProtection="0"/>
    <xf numFmtId="167" fontId="7" fillId="0" borderId="0" applyFill="0" applyBorder="0" applyAlignment="0" applyProtection="0"/>
    <xf numFmtId="168" fontId="7" fillId="0" borderId="0" applyFill="0" applyBorder="0" applyAlignment="0" applyProtection="0"/>
    <xf numFmtId="165" fontId="76" fillId="0" borderId="0" applyFont="0" applyFill="0" applyBorder="0" applyAlignment="0" applyProtection="0"/>
    <xf numFmtId="165" fontId="7"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31" fillId="0" borderId="0" applyFont="0" applyFill="0" applyBorder="0" applyAlignment="0" applyProtection="0"/>
    <xf numFmtId="165" fontId="7"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31" fillId="0" borderId="0" applyFont="0" applyFill="0" applyBorder="0" applyAlignment="0" applyProtection="0"/>
    <xf numFmtId="165" fontId="31" fillId="0" borderId="0" applyFont="0" applyFill="0" applyBorder="0" applyAlignment="0" applyProtection="0"/>
    <xf numFmtId="165" fontId="7" fillId="0" borderId="0" applyFont="0" applyFill="0" applyBorder="0" applyAlignment="0" applyProtection="0"/>
    <xf numFmtId="0" fontId="9" fillId="0" borderId="0" applyNumberFormat="0" applyAlignment="0">
      <alignment horizontal="left"/>
    </xf>
    <xf numFmtId="0" fontId="9" fillId="0" borderId="0" applyNumberFormat="0" applyAlignment="0">
      <alignment horizontal="left"/>
    </xf>
    <xf numFmtId="0" fontId="9" fillId="0" borderId="0" applyNumberFormat="0" applyAlignment="0">
      <alignment horizontal="left"/>
    </xf>
    <xf numFmtId="0" fontId="9" fillId="0" borderId="0" applyNumberFormat="0" applyAlignment="0">
      <alignment horizontal="left"/>
    </xf>
    <xf numFmtId="0" fontId="9" fillId="0" borderId="0" applyNumberFormat="0" applyAlignment="0">
      <alignment horizontal="left"/>
    </xf>
    <xf numFmtId="0" fontId="9" fillId="0" borderId="0" applyNumberFormat="0" applyAlignment="0">
      <alignment horizontal="left"/>
    </xf>
    <xf numFmtId="164" fontId="7" fillId="0" borderId="0" applyFont="0" applyFill="0" applyBorder="0" applyAlignment="0" applyProtection="0"/>
    <xf numFmtId="164" fontId="31" fillId="0" borderId="0" applyFont="0" applyFill="0" applyBorder="0" applyAlignment="0" applyProtection="0"/>
    <xf numFmtId="0" fontId="10" fillId="0" borderId="0" applyNumberFormat="0" applyAlignment="0">
      <alignment horizontal="left"/>
    </xf>
    <xf numFmtId="0" fontId="10" fillId="0" borderId="0" applyNumberFormat="0" applyAlignment="0">
      <alignment horizontal="left"/>
    </xf>
    <xf numFmtId="0" fontId="10" fillId="0" borderId="0" applyNumberFormat="0" applyAlignment="0">
      <alignment horizontal="left"/>
    </xf>
    <xf numFmtId="0" fontId="10" fillId="0" borderId="0" applyNumberFormat="0" applyAlignment="0">
      <alignment horizontal="left"/>
    </xf>
    <xf numFmtId="0" fontId="10" fillId="0" borderId="0" applyNumberFormat="0" applyAlignment="0">
      <alignment horizontal="left"/>
    </xf>
    <xf numFmtId="0" fontId="10" fillId="0" borderId="0" applyNumberFormat="0" applyAlignment="0">
      <alignment horizontal="left"/>
    </xf>
    <xf numFmtId="0" fontId="31" fillId="0" borderId="0"/>
    <xf numFmtId="0" fontId="74" fillId="0" borderId="19" applyNumberFormat="0" applyFill="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7" fillId="0" borderId="0" applyNumberForma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1" fontId="7" fillId="0" borderId="0"/>
    <xf numFmtId="1" fontId="7" fillId="0" borderId="0"/>
    <xf numFmtId="1" fontId="7" fillId="0" borderId="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9" borderId="0" applyNumberFormat="0" applyBorder="0" applyAlignment="0" applyProtection="0"/>
    <xf numFmtId="0" fontId="88" fillId="19" borderId="0" applyNumberFormat="0" applyBorder="0" applyAlignment="0" applyProtection="0"/>
    <xf numFmtId="0" fontId="88" fillId="10" borderId="0" applyNumberFormat="0" applyBorder="0" applyAlignment="0" applyProtection="0"/>
    <xf numFmtId="0" fontId="88" fillId="19" borderId="0" applyNumberFormat="0" applyBorder="0" applyAlignment="0" applyProtection="0"/>
    <xf numFmtId="0" fontId="88" fillId="19"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0" fontId="88" fillId="10" borderId="0" applyNumberFormat="0" applyBorder="0" applyAlignment="0" applyProtection="0"/>
    <xf numFmtId="38" fontId="11" fillId="2" borderId="0" applyNumberFormat="0" applyBorder="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90" fillId="0" borderId="21" applyNumberFormat="0" applyFill="0" applyAlignment="0" applyProtection="0"/>
    <xf numFmtId="0" fontId="90" fillId="0" borderId="21" applyNumberFormat="0" applyFill="0" applyAlignment="0" applyProtection="0"/>
    <xf numFmtId="0" fontId="89" fillId="0" borderId="20" applyNumberFormat="0" applyFill="0" applyAlignment="0" applyProtection="0"/>
    <xf numFmtId="0" fontId="90" fillId="0" borderId="21" applyNumberFormat="0" applyFill="0" applyAlignment="0" applyProtection="0"/>
    <xf numFmtId="0" fontId="90" fillId="0" borderId="21"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89" fillId="0" borderId="20"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2" fillId="0" borderId="22" applyNumberFormat="0" applyFill="0" applyAlignment="0" applyProtection="0"/>
    <xf numFmtId="0" fontId="92" fillId="0" borderId="22" applyNumberFormat="0" applyFill="0" applyAlignment="0" applyProtection="0"/>
    <xf numFmtId="0" fontId="91" fillId="0" borderId="22" applyNumberFormat="0" applyFill="0" applyAlignment="0" applyProtection="0"/>
    <xf numFmtId="0" fontId="92" fillId="0" borderId="22" applyNumberFormat="0" applyFill="0" applyAlignment="0" applyProtection="0"/>
    <xf numFmtId="0" fontId="92"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1" fillId="0" borderId="22"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4" fillId="0" borderId="24" applyNumberFormat="0" applyFill="0" applyAlignment="0" applyProtection="0"/>
    <xf numFmtId="0" fontId="94" fillId="0" borderId="24" applyNumberFormat="0" applyFill="0" applyAlignment="0" applyProtection="0"/>
    <xf numFmtId="0" fontId="93" fillId="0" borderId="23" applyNumberFormat="0" applyFill="0" applyAlignment="0" applyProtection="0"/>
    <xf numFmtId="0" fontId="94" fillId="0" borderId="24" applyNumberFormat="0" applyFill="0" applyAlignment="0" applyProtection="0"/>
    <xf numFmtId="0" fontId="94" fillId="0" borderId="24"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23"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3"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10" fontId="11" fillId="3" borderId="3" applyNumberFormat="0" applyBorder="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22" borderId="17" applyNumberFormat="0" applyAlignment="0" applyProtection="0"/>
    <xf numFmtId="0" fontId="97" fillId="22" borderId="17" applyNumberFormat="0" applyAlignment="0" applyProtection="0"/>
    <xf numFmtId="0" fontId="97" fillId="12" borderId="17" applyNumberFormat="0" applyAlignment="0" applyProtection="0"/>
    <xf numFmtId="0" fontId="97" fillId="22" borderId="17" applyNumberFormat="0" applyAlignment="0" applyProtection="0"/>
    <xf numFmtId="0" fontId="97" fillId="2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7" fillId="12" borderId="17" applyNumberFormat="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9" fillId="0" borderId="25" applyNumberFormat="0" applyFill="0" applyAlignment="0" applyProtection="0"/>
    <xf numFmtId="0" fontId="99" fillId="0" borderId="25" applyNumberFormat="0" applyFill="0" applyAlignment="0" applyProtection="0"/>
    <xf numFmtId="0" fontId="98" fillId="0" borderId="25" applyNumberFormat="0" applyFill="0" applyAlignment="0" applyProtection="0"/>
    <xf numFmtId="0" fontId="99" fillId="0" borderId="25" applyNumberFormat="0" applyFill="0" applyAlignment="0" applyProtection="0"/>
    <xf numFmtId="0" fontId="99"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98" fillId="0" borderId="25" applyNumberFormat="0" applyFill="0" applyAlignment="0" applyProtection="0"/>
    <xf numFmtId="0" fontId="25" fillId="0" borderId="0" applyProtection="0">
      <alignment horizontal="center" vertical="center"/>
    </xf>
    <xf numFmtId="0" fontId="13" fillId="0" borderId="4">
      <alignment horizontal="right"/>
    </xf>
    <xf numFmtId="167" fontId="13" fillId="0" borderId="4">
      <alignment horizontal="right"/>
    </xf>
    <xf numFmtId="167" fontId="13" fillId="0" borderId="4">
      <alignment horizontal="right"/>
    </xf>
    <xf numFmtId="167" fontId="13" fillId="0" borderId="4">
      <alignment horizontal="right"/>
    </xf>
    <xf numFmtId="167" fontId="13" fillId="0" borderId="4">
      <alignment horizontal="right"/>
    </xf>
    <xf numFmtId="167" fontId="13" fillId="0" borderId="4">
      <alignment horizontal="right"/>
    </xf>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3" borderId="0" applyNumberFormat="0" applyBorder="0" applyAlignment="0" applyProtection="0"/>
    <xf numFmtId="0" fontId="100" fillId="43" borderId="0" applyNumberFormat="0" applyBorder="0" applyAlignment="0" applyProtection="0"/>
    <xf numFmtId="0" fontId="100" fillId="42" borderId="0" applyNumberFormat="0" applyBorder="0" applyAlignment="0" applyProtection="0"/>
    <xf numFmtId="0" fontId="100" fillId="43" borderId="0" applyNumberFormat="0" applyBorder="0" applyAlignment="0" applyProtection="0"/>
    <xf numFmtId="0" fontId="100" fillId="43"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0" fontId="100" fillId="42" borderId="0" applyNumberFormat="0" applyBorder="0" applyAlignment="0" applyProtection="0"/>
    <xf numFmtId="37" fontId="14" fillId="0" borderId="0"/>
    <xf numFmtId="37" fontId="14" fillId="0" borderId="0"/>
    <xf numFmtId="37" fontId="14" fillId="0" borderId="0"/>
    <xf numFmtId="37" fontId="14" fillId="0" borderId="0"/>
    <xf numFmtId="37" fontId="14" fillId="0" borderId="0"/>
    <xf numFmtId="37" fontId="14" fillId="0" borderId="0"/>
    <xf numFmtId="0" fontId="7" fillId="0" borderId="0"/>
    <xf numFmtId="41" fontId="7" fillId="0" borderId="0"/>
    <xf numFmtId="41"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31" fillId="0" borderId="0"/>
    <xf numFmtId="0" fontId="7"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 fillId="0" borderId="0"/>
    <xf numFmtId="0" fontId="31" fillId="0" borderId="0"/>
    <xf numFmtId="0" fontId="76" fillId="0" borderId="0"/>
    <xf numFmtId="0" fontId="26" fillId="0" borderId="0"/>
    <xf numFmtId="0" fontId="7" fillId="0" borderId="0"/>
    <xf numFmtId="0" fontId="7" fillId="0" borderId="0"/>
    <xf numFmtId="0" fontId="26" fillId="0" borderId="0"/>
    <xf numFmtId="0" fontId="76" fillId="0" borderId="0"/>
    <xf numFmtId="0" fontId="76" fillId="0" borderId="0"/>
    <xf numFmtId="0" fontId="76"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1" fillId="0" borderId="0"/>
    <xf numFmtId="0" fontId="76" fillId="0" borderId="0"/>
    <xf numFmtId="0" fontId="26" fillId="0" borderId="0"/>
    <xf numFmtId="0" fontId="7" fillId="0" borderId="0"/>
    <xf numFmtId="0" fontId="76" fillId="0" borderId="0"/>
    <xf numFmtId="0" fontId="1"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31" fillId="0" borderId="0"/>
    <xf numFmtId="0" fontId="7" fillId="0" borderId="0"/>
    <xf numFmtId="0" fontId="7" fillId="0" borderId="0"/>
    <xf numFmtId="0" fontId="7" fillId="0" borderId="0"/>
    <xf numFmtId="0" fontId="7" fillId="0" borderId="0"/>
    <xf numFmtId="0" fontId="31" fillId="0" borderId="0"/>
    <xf numFmtId="0" fontId="1" fillId="0" borderId="0"/>
    <xf numFmtId="0" fontId="1" fillId="0" borderId="0"/>
    <xf numFmtId="0" fontId="1" fillId="0" borderId="0"/>
    <xf numFmtId="0" fontId="1" fillId="0" borderId="0"/>
    <xf numFmtId="0" fontId="7" fillId="0" borderId="0"/>
    <xf numFmtId="0" fontId="7"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01"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7" fillId="0" borderId="0"/>
    <xf numFmtId="0" fontId="1"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7" fillId="0" borderId="0"/>
    <xf numFmtId="0" fontId="1" fillId="0" borderId="0"/>
    <xf numFmtId="0" fontId="31" fillId="0" borderId="0"/>
    <xf numFmtId="0" fontId="76" fillId="0" borderId="0"/>
    <xf numFmtId="0" fontId="7" fillId="0" borderId="0"/>
    <xf numFmtId="0" fontId="1" fillId="0" borderId="0"/>
    <xf numFmtId="0" fontId="31" fillId="0" borderId="0"/>
    <xf numFmtId="0" fontId="7" fillId="0" borderId="0"/>
    <xf numFmtId="0" fontId="7" fillId="0" borderId="0"/>
    <xf numFmtId="0" fontId="7" fillId="0" borderId="0"/>
    <xf numFmtId="0" fontId="31" fillId="0" borderId="0"/>
    <xf numFmtId="0" fontId="7" fillId="0" borderId="0"/>
    <xf numFmtId="0" fontId="7" fillId="0" borderId="0"/>
    <xf numFmtId="0" fontId="7" fillId="0" borderId="0"/>
    <xf numFmtId="0" fontId="1" fillId="0" borderId="0"/>
    <xf numFmtId="0" fontId="76" fillId="0" borderId="0"/>
    <xf numFmtId="0" fontId="1" fillId="0" borderId="0"/>
    <xf numFmtId="0" fontId="1" fillId="0" borderId="0"/>
    <xf numFmtId="0" fontId="1" fillId="0" borderId="0"/>
    <xf numFmtId="0" fontId="1" fillId="0" borderId="0"/>
    <xf numFmtId="0" fontId="1" fillId="0" borderId="0"/>
    <xf numFmtId="0" fontId="76" fillId="0" borderId="0"/>
    <xf numFmtId="0" fontId="7" fillId="0" borderId="0"/>
    <xf numFmtId="0" fontId="1" fillId="0" borderId="0"/>
    <xf numFmtId="0" fontId="1" fillId="0" borderId="0"/>
    <xf numFmtId="0" fontId="1" fillId="0" borderId="0"/>
    <xf numFmtId="0" fontId="3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1" fillId="0" borderId="0"/>
    <xf numFmtId="0" fontId="26" fillId="0" borderId="0"/>
    <xf numFmtId="0" fontId="26" fillId="0" borderId="0"/>
    <xf numFmtId="0" fontId="26" fillId="0" borderId="0"/>
    <xf numFmtId="0" fontId="7" fillId="0" borderId="0"/>
    <xf numFmtId="0" fontId="102" fillId="0" borderId="0"/>
    <xf numFmtId="0" fontId="103" fillId="0" borderId="0"/>
    <xf numFmtId="0" fontId="103" fillId="0" borderId="0"/>
    <xf numFmtId="0" fontId="31" fillId="0" borderId="0"/>
    <xf numFmtId="0" fontId="1" fillId="0" borderId="0"/>
    <xf numFmtId="0" fontId="26" fillId="0" borderId="0"/>
    <xf numFmtId="0" fontId="26" fillId="0" borderId="0"/>
    <xf numFmtId="0" fontId="26" fillId="0" borderId="0"/>
    <xf numFmtId="0" fontId="26" fillId="0" borderId="0"/>
    <xf numFmtId="0" fontId="103" fillId="0" borderId="0"/>
    <xf numFmtId="0" fontId="7" fillId="0" borderId="0"/>
    <xf numFmtId="0" fontId="7" fillId="0" borderId="0"/>
    <xf numFmtId="0" fontId="26" fillId="0" borderId="0"/>
    <xf numFmtId="0" fontId="26" fillId="0" borderId="0"/>
    <xf numFmtId="0" fontId="31"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26" fillId="0" borderId="0"/>
    <xf numFmtId="0" fontId="31" fillId="0" borderId="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44" borderId="26" applyNumberFormat="0" applyFont="0" applyAlignment="0" applyProtection="0"/>
    <xf numFmtId="0" fontId="7" fillId="44" borderId="26" applyNumberFormat="0" applyFont="0" applyAlignment="0" applyProtection="0"/>
    <xf numFmtId="0" fontId="7" fillId="7" borderId="26" applyNumberFormat="0" applyFont="0" applyAlignment="0" applyProtection="0"/>
    <xf numFmtId="0" fontId="7" fillId="44" borderId="26" applyNumberFormat="0" applyFont="0" applyAlignment="0" applyProtection="0"/>
    <xf numFmtId="0" fontId="7" fillId="44"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7" fillId="7" borderId="26" applyNumberFormat="0" applyFon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0" borderId="27" applyNumberFormat="0" applyAlignment="0" applyProtection="0"/>
    <xf numFmtId="0" fontId="104" fillId="40" borderId="27" applyNumberFormat="0" applyAlignment="0" applyProtection="0"/>
    <xf numFmtId="0" fontId="104" fillId="4" borderId="27" applyNumberFormat="0" applyAlignment="0" applyProtection="0"/>
    <xf numFmtId="0" fontId="104" fillId="40" borderId="27" applyNumberFormat="0" applyAlignment="0" applyProtection="0"/>
    <xf numFmtId="0" fontId="104" fillId="40"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0" fontId="104" fillId="4" borderId="27" applyNumberFormat="0" applyAlignment="0" applyProtection="0"/>
    <xf numFmtId="1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31"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105" fillId="0" borderId="0">
      <alignment vertical="top"/>
    </xf>
    <xf numFmtId="14" fontId="15" fillId="0" borderId="0" applyNumberFormat="0" applyFill="0" applyBorder="0" applyAlignment="0" applyProtection="0">
      <alignment horizontal="left"/>
    </xf>
    <xf numFmtId="0" fontId="106" fillId="0" borderId="0"/>
    <xf numFmtId="0" fontId="39" fillId="0" borderId="0"/>
    <xf numFmtId="0" fontId="39" fillId="0" borderId="0"/>
    <xf numFmtId="0" fontId="107" fillId="0" borderId="28">
      <alignment wrapText="1"/>
    </xf>
    <xf numFmtId="0" fontId="16" fillId="0" borderId="3">
      <alignment horizontal="center"/>
    </xf>
    <xf numFmtId="0" fontId="16" fillId="0" borderId="3">
      <alignment horizontal="center"/>
    </xf>
    <xf numFmtId="0" fontId="16" fillId="0" borderId="3">
      <alignment horizontal="center"/>
    </xf>
    <xf numFmtId="0" fontId="16" fillId="0" borderId="3">
      <alignment horizontal="center"/>
    </xf>
    <xf numFmtId="0" fontId="16" fillId="0" borderId="3">
      <alignment horizontal="center"/>
    </xf>
    <xf numFmtId="0" fontId="16" fillId="0" borderId="0">
      <alignment horizontal="center" vertical="center"/>
    </xf>
    <xf numFmtId="0" fontId="16" fillId="0" borderId="0">
      <alignment horizontal="center" vertical="center"/>
    </xf>
    <xf numFmtId="0" fontId="16" fillId="0" borderId="0">
      <alignment horizontal="center" vertical="center"/>
    </xf>
    <xf numFmtId="0" fontId="16" fillId="0" borderId="0">
      <alignment horizontal="center" vertical="center"/>
    </xf>
    <xf numFmtId="0" fontId="16" fillId="0" borderId="0">
      <alignment horizontal="center" vertical="center"/>
    </xf>
    <xf numFmtId="0" fontId="16" fillId="0" borderId="0">
      <alignment horizontal="center" vertical="center"/>
    </xf>
    <xf numFmtId="0" fontId="17" fillId="4" borderId="0" applyNumberFormat="0" applyFill="0">
      <alignment horizontal="left" vertical="center"/>
    </xf>
    <xf numFmtId="0" fontId="17" fillId="4" borderId="0" applyNumberFormat="0" applyFill="0">
      <alignment horizontal="left" vertical="center"/>
    </xf>
    <xf numFmtId="0" fontId="17" fillId="4" borderId="0" applyNumberFormat="0" applyFill="0">
      <alignment horizontal="left" vertical="center"/>
    </xf>
    <xf numFmtId="0" fontId="17" fillId="4" borderId="0" applyNumberFormat="0" applyFill="0">
      <alignment horizontal="left" vertical="center"/>
    </xf>
    <xf numFmtId="0" fontId="17" fillId="4" borderId="0" applyNumberFormat="0" applyFill="0">
      <alignment horizontal="left" vertical="center"/>
    </xf>
    <xf numFmtId="0" fontId="17" fillId="4" borderId="0" applyNumberFormat="0" applyFill="0">
      <alignment horizontal="left" vertical="center"/>
    </xf>
    <xf numFmtId="49" fontId="7" fillId="0" borderId="0"/>
    <xf numFmtId="166" fontId="7" fillId="0" borderId="0" applyFont="0" applyFill="0" applyBorder="0" applyAlignment="0" applyProtection="0"/>
    <xf numFmtId="166" fontId="7" fillId="0" borderId="0" applyFont="0" applyFill="0" applyBorder="0" applyAlignment="0" applyProtection="0"/>
    <xf numFmtId="0" fontId="7" fillId="0" borderId="0"/>
    <xf numFmtId="0" fontId="7" fillId="0" borderId="0"/>
    <xf numFmtId="0" fontId="7" fillId="0" borderId="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19" applyNumberFormat="0" applyFill="0" applyAlignment="0" applyProtection="0"/>
    <xf numFmtId="0" fontId="74" fillId="0" borderId="19" applyNumberFormat="0" applyFill="0" applyAlignment="0" applyProtection="0"/>
    <xf numFmtId="0" fontId="74" fillId="0" borderId="29" applyNumberFormat="0" applyFill="0" applyAlignment="0" applyProtection="0"/>
    <xf numFmtId="0" fontId="74" fillId="0" borderId="19" applyNumberFormat="0" applyFill="0" applyAlignment="0" applyProtection="0"/>
    <xf numFmtId="0" fontId="74" fillId="0" borderId="1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0" fontId="74" fillId="0" borderId="29" applyNumberFormat="0" applyFill="0" applyAlignment="0" applyProtection="0"/>
    <xf numFmtId="171" fontId="64" fillId="0" borderId="3">
      <alignment horizontal="center" vertical="center"/>
    </xf>
    <xf numFmtId="171" fontId="64" fillId="0" borderId="3">
      <alignment horizontal="center" vertical="center"/>
    </xf>
    <xf numFmtId="171" fontId="64" fillId="0" borderId="3">
      <alignment horizontal="center" vertical="center"/>
    </xf>
    <xf numFmtId="171" fontId="64" fillId="0" borderId="3">
      <alignment horizontal="center" vertical="center"/>
    </xf>
    <xf numFmtId="171" fontId="64" fillId="0" borderId="3">
      <alignment horizontal="center" vertical="center"/>
    </xf>
    <xf numFmtId="171" fontId="64" fillId="0" borderId="3">
      <alignment horizontal="center" vertical="center"/>
    </xf>
    <xf numFmtId="0" fontId="7" fillId="0" borderId="14">
      <alignment horizontal="center"/>
    </xf>
    <xf numFmtId="0" fontId="7" fillId="0" borderId="14">
      <alignment horizontal="center"/>
    </xf>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109" fillId="0" borderId="0" applyNumberFormat="0" applyFill="0" applyBorder="0" applyAlignment="0" applyProtection="0"/>
    <xf numFmtId="0" fontId="26" fillId="0" borderId="0"/>
    <xf numFmtId="0" fontId="7" fillId="0" borderId="0"/>
    <xf numFmtId="166" fontId="7" fillId="0" borderId="0" applyFont="0" applyFill="0" applyBorder="0" applyAlignment="0" applyProtection="0"/>
    <xf numFmtId="0" fontId="7" fillId="0" borderId="0"/>
    <xf numFmtId="0" fontId="7" fillId="0" borderId="0"/>
  </cellStyleXfs>
  <cellXfs count="515">
    <xf numFmtId="0" fontId="0" fillId="0" borderId="0" xfId="0"/>
    <xf numFmtId="0" fontId="23" fillId="0" borderId="5" xfId="0" applyFont="1" applyBorder="1" applyAlignment="1">
      <alignment horizontal="center"/>
    </xf>
    <xf numFmtId="0" fontId="28" fillId="0" borderId="5" xfId="0" applyFont="1" applyBorder="1" applyAlignment="1">
      <alignment horizontal="center" vertical="center" wrapText="1"/>
    </xf>
    <xf numFmtId="0" fontId="28" fillId="0" borderId="5" xfId="0" applyFont="1" applyBorder="1" applyAlignment="1">
      <alignment horizontal="center" vertical="top" wrapText="1"/>
    </xf>
    <xf numFmtId="0" fontId="43" fillId="0" borderId="0" xfId="31" applyFont="1"/>
    <xf numFmtId="0" fontId="44" fillId="0" borderId="0" xfId="31" applyFont="1"/>
    <xf numFmtId="0" fontId="45" fillId="0" borderId="0" xfId="31" applyFont="1"/>
    <xf numFmtId="2" fontId="46" fillId="0" borderId="0" xfId="31" applyNumberFormat="1" applyFont="1"/>
    <xf numFmtId="0" fontId="46" fillId="0" borderId="0" xfId="31" applyFont="1"/>
    <xf numFmtId="0" fontId="32" fillId="0" borderId="0" xfId="0" applyFont="1" applyAlignment="1">
      <alignment vertical="top"/>
    </xf>
    <xf numFmtId="0" fontId="33" fillId="0" borderId="0" xfId="0" applyFont="1" applyAlignment="1">
      <alignment vertical="top" wrapText="1"/>
    </xf>
    <xf numFmtId="0" fontId="32" fillId="0" borderId="0" xfId="0" applyFont="1" applyAlignment="1">
      <alignment horizontal="center" vertical="top"/>
    </xf>
    <xf numFmtId="0" fontId="32" fillId="0" borderId="5" xfId="0" applyFont="1" applyBorder="1" applyAlignment="1">
      <alignment horizontal="center" vertical="top"/>
    </xf>
    <xf numFmtId="2" fontId="32" fillId="0" borderId="5" xfId="0" applyNumberFormat="1" applyFont="1" applyBorder="1" applyAlignment="1">
      <alignment horizontal="center" vertical="top"/>
    </xf>
    <xf numFmtId="2" fontId="32" fillId="0" borderId="0" xfId="0" applyNumberFormat="1" applyFont="1" applyAlignment="1">
      <alignment horizontal="center" vertical="top"/>
    </xf>
    <xf numFmtId="0" fontId="32" fillId="0" borderId="0" xfId="0" applyFont="1" applyAlignment="1">
      <alignment horizontal="center" vertical="top" wrapText="1"/>
    </xf>
    <xf numFmtId="0" fontId="32" fillId="0" borderId="0" xfId="0" applyFont="1" applyAlignment="1">
      <alignment horizontal="right" vertical="top"/>
    </xf>
    <xf numFmtId="0" fontId="34" fillId="0" borderId="0" xfId="0" applyFont="1" applyAlignment="1">
      <alignment horizontal="right" vertical="top"/>
    </xf>
    <xf numFmtId="0" fontId="34" fillId="0" borderId="0" xfId="0" applyFont="1" applyAlignment="1">
      <alignment vertical="top"/>
    </xf>
    <xf numFmtId="0" fontId="32" fillId="0" borderId="0" xfId="0" applyFont="1"/>
    <xf numFmtId="0" fontId="47" fillId="0" borderId="0" xfId="0" applyFont="1" applyAlignment="1">
      <alignment horizontal="center" vertical="justify"/>
    </xf>
    <xf numFmtId="0" fontId="47" fillId="0" borderId="0" xfId="0" applyFont="1"/>
    <xf numFmtId="0" fontId="48" fillId="0" borderId="0" xfId="0" applyFont="1" applyAlignment="1">
      <alignment horizontal="center"/>
    </xf>
    <xf numFmtId="0" fontId="49" fillId="0" borderId="0" xfId="0" applyFont="1" applyAlignment="1">
      <alignment vertical="center"/>
    </xf>
    <xf numFmtId="0" fontId="48" fillId="0" borderId="0" xfId="0" applyFont="1" applyAlignment="1">
      <alignment horizontal="left"/>
    </xf>
    <xf numFmtId="0" fontId="48" fillId="0" borderId="0" xfId="0" applyFont="1"/>
    <xf numFmtId="0" fontId="50" fillId="0" borderId="0" xfId="0" applyFont="1" applyAlignment="1">
      <alignment horizontal="center" vertical="center"/>
    </xf>
    <xf numFmtId="0" fontId="51" fillId="0" borderId="0" xfId="0" applyFont="1" applyAlignment="1">
      <alignment vertical="center" wrapText="1"/>
    </xf>
    <xf numFmtId="2" fontId="51" fillId="0" borderId="0" xfId="0" applyNumberFormat="1" applyFont="1" applyAlignment="1">
      <alignment horizontal="left" vertical="center" wrapText="1"/>
    </xf>
    <xf numFmtId="0" fontId="52" fillId="0" borderId="0" xfId="0" applyFont="1" applyAlignment="1">
      <alignment horizontal="center" vertical="center"/>
    </xf>
    <xf numFmtId="2" fontId="47" fillId="0" borderId="0" xfId="0" applyNumberFormat="1" applyFont="1"/>
    <xf numFmtId="0" fontId="47" fillId="0" borderId="0" xfId="0" applyFont="1" applyAlignment="1">
      <alignment vertical="top"/>
    </xf>
    <xf numFmtId="0" fontId="47" fillId="0" borderId="0" xfId="0" applyFont="1" applyAlignment="1">
      <alignment horizontal="center"/>
    </xf>
    <xf numFmtId="0" fontId="47" fillId="0" borderId="0" xfId="0" applyFont="1" applyAlignment="1">
      <alignment horizontal="right"/>
    </xf>
    <xf numFmtId="0" fontId="47" fillId="0" borderId="0" xfId="0" applyFont="1" applyAlignment="1">
      <alignment horizontal="left"/>
    </xf>
    <xf numFmtId="0" fontId="53" fillId="0" borderId="0" xfId="0" applyFont="1" applyAlignment="1">
      <alignment horizontal="center" vertical="top"/>
    </xf>
    <xf numFmtId="2" fontId="53" fillId="0" borderId="0" xfId="0" applyNumberFormat="1" applyFont="1" applyAlignment="1">
      <alignment horizontal="right"/>
    </xf>
    <xf numFmtId="0" fontId="53" fillId="0" borderId="0" xfId="0" applyFont="1" applyAlignment="1">
      <alignment horizontal="left"/>
    </xf>
    <xf numFmtId="2" fontId="53" fillId="0" borderId="0" xfId="0" applyNumberFormat="1" applyFont="1" applyAlignment="1">
      <alignment horizontal="center"/>
    </xf>
    <xf numFmtId="0" fontId="53" fillId="0" borderId="0" xfId="0" applyFont="1" applyAlignment="1">
      <alignment horizontal="center"/>
    </xf>
    <xf numFmtId="0" fontId="53" fillId="0" borderId="0" xfId="0" applyFont="1"/>
    <xf numFmtId="0" fontId="48" fillId="0" borderId="5" xfId="0" applyFont="1" applyBorder="1" applyAlignment="1">
      <alignment horizontal="center" vertical="top" wrapText="1"/>
    </xf>
    <xf numFmtId="2" fontId="48" fillId="0" borderId="6" xfId="0" applyNumberFormat="1" applyFont="1" applyBorder="1" applyAlignment="1">
      <alignment horizontal="center" vertical="center"/>
    </xf>
    <xf numFmtId="0" fontId="48" fillId="0" borderId="7" xfId="0" applyFont="1" applyBorder="1" applyAlignment="1">
      <alignment horizontal="center" vertical="center"/>
    </xf>
    <xf numFmtId="0" fontId="48" fillId="0" borderId="5" xfId="0" applyFont="1" applyBorder="1" applyAlignment="1">
      <alignment horizontal="center" vertical="center"/>
    </xf>
    <xf numFmtId="2" fontId="48" fillId="0" borderId="5" xfId="0" applyNumberFormat="1" applyFont="1" applyBorder="1" applyAlignment="1">
      <alignment horizontal="center" vertical="center"/>
    </xf>
    <xf numFmtId="0" fontId="48" fillId="0" borderId="0" xfId="0" applyFont="1" applyAlignment="1">
      <alignment horizontal="center" vertical="center"/>
    </xf>
    <xf numFmtId="0" fontId="48" fillId="0" borderId="5" xfId="0" applyFont="1" applyBorder="1" applyAlignment="1">
      <alignment horizontal="center" vertical="top"/>
    </xf>
    <xf numFmtId="1" fontId="48" fillId="0" borderId="6" xfId="0" applyNumberFormat="1" applyFont="1" applyBorder="1" applyAlignment="1">
      <alignment horizontal="center"/>
    </xf>
    <xf numFmtId="0" fontId="48" fillId="0" borderId="7" xfId="0" applyFont="1" applyBorder="1" applyAlignment="1">
      <alignment horizontal="center"/>
    </xf>
    <xf numFmtId="0" fontId="48" fillId="0" borderId="5" xfId="0" applyFont="1" applyBorder="1" applyAlignment="1">
      <alignment horizontal="center"/>
    </xf>
    <xf numFmtId="1" fontId="48" fillId="0" borderId="5" xfId="0" applyNumberFormat="1" applyFont="1" applyBorder="1" applyAlignment="1">
      <alignment horizontal="center"/>
    </xf>
    <xf numFmtId="0" fontId="51" fillId="0" borderId="0" xfId="0" applyFont="1" applyAlignment="1">
      <alignment horizontal="left" vertical="center" wrapText="1"/>
    </xf>
    <xf numFmtId="0" fontId="49" fillId="0" borderId="0" xfId="0" applyFont="1" applyAlignment="1">
      <alignment horizontal="center" vertical="center"/>
    </xf>
    <xf numFmtId="0" fontId="54" fillId="0" borderId="0" xfId="0" applyFont="1" applyAlignment="1">
      <alignment horizontal="center" vertical="center"/>
    </xf>
    <xf numFmtId="0" fontId="55" fillId="0" borderId="0" xfId="0" applyFont="1"/>
    <xf numFmtId="2" fontId="51" fillId="0" borderId="0" xfId="0" applyNumberFormat="1" applyFont="1"/>
    <xf numFmtId="0" fontId="56" fillId="0" borderId="0" xfId="0" applyFont="1" applyAlignment="1">
      <alignment horizontal="center" vertical="center" wrapText="1"/>
    </xf>
    <xf numFmtId="0" fontId="56" fillId="0" borderId="0" xfId="0" applyFont="1" applyAlignment="1">
      <alignment horizontal="right" vertical="center" wrapText="1"/>
    </xf>
    <xf numFmtId="0" fontId="56" fillId="0" borderId="0" xfId="0" applyFont="1" applyAlignment="1">
      <alignment horizontal="left" vertical="center" wrapText="1"/>
    </xf>
    <xf numFmtId="0" fontId="55" fillId="0" borderId="0" xfId="0" applyFont="1" applyAlignment="1">
      <alignment horizontal="center" vertical="center" wrapText="1"/>
    </xf>
    <xf numFmtId="0" fontId="55" fillId="0" borderId="0" xfId="0" applyFont="1" applyAlignment="1">
      <alignment vertical="center"/>
    </xf>
    <xf numFmtId="0" fontId="57" fillId="0" borderId="0" xfId="0" applyFont="1" applyAlignment="1">
      <alignment horizontal="center"/>
    </xf>
    <xf numFmtId="0" fontId="51" fillId="0" borderId="0" xfId="0" applyFont="1" applyAlignment="1">
      <alignment horizontal="center" vertical="top"/>
    </xf>
    <xf numFmtId="0" fontId="58" fillId="0" borderId="0" xfId="0" applyFont="1" applyAlignment="1">
      <alignment horizontal="center" vertical="center"/>
    </xf>
    <xf numFmtId="0" fontId="51" fillId="0" borderId="0" xfId="0" applyFont="1" applyAlignment="1">
      <alignment horizontal="center" vertical="center"/>
    </xf>
    <xf numFmtId="0" fontId="51" fillId="0" borderId="0" xfId="0" applyFont="1" applyAlignment="1">
      <alignment horizontal="center"/>
    </xf>
    <xf numFmtId="0" fontId="51" fillId="0" borderId="0" xfId="0" applyFont="1" applyAlignment="1">
      <alignment horizontal="left" vertical="center"/>
    </xf>
    <xf numFmtId="0" fontId="55" fillId="0" borderId="0" xfId="0" applyFont="1" applyAlignment="1">
      <alignment horizontal="center" vertical="top" wrapText="1"/>
    </xf>
    <xf numFmtId="0" fontId="55" fillId="0" borderId="0" xfId="0" applyFont="1" applyAlignment="1">
      <alignment vertical="top" wrapText="1"/>
    </xf>
    <xf numFmtId="2" fontId="55" fillId="0" borderId="0" xfId="0" applyNumberFormat="1" applyFont="1" applyAlignment="1">
      <alignment horizontal="right" vertical="top" wrapText="1"/>
    </xf>
    <xf numFmtId="0" fontId="55" fillId="0" borderId="0" xfId="0" applyFont="1" applyAlignment="1">
      <alignment horizontal="left" vertical="top" wrapText="1"/>
    </xf>
    <xf numFmtId="0" fontId="47" fillId="0" borderId="5" xfId="0" applyFont="1" applyBorder="1" applyAlignment="1">
      <alignment horizontal="center" vertical="top" wrapText="1"/>
    </xf>
    <xf numFmtId="2" fontId="47" fillId="0" borderId="6" xfId="0" applyNumberFormat="1" applyFont="1" applyBorder="1" applyAlignment="1">
      <alignment horizontal="right" vertical="top" wrapText="1"/>
    </xf>
    <xf numFmtId="0" fontId="47" fillId="0" borderId="5" xfId="0" applyFont="1" applyBorder="1" applyAlignment="1">
      <alignment horizontal="center" vertical="top"/>
    </xf>
    <xf numFmtId="0" fontId="47" fillId="0" borderId="5" xfId="0" applyFont="1" applyBorder="1" applyAlignment="1">
      <alignment horizontal="justify" vertical="center" wrapText="1"/>
    </xf>
    <xf numFmtId="0" fontId="47" fillId="0" borderId="6" xfId="0" applyFont="1" applyBorder="1" applyAlignment="1">
      <alignment horizontal="right" vertical="center"/>
    </xf>
    <xf numFmtId="0" fontId="47" fillId="0" borderId="8" xfId="0" applyFont="1" applyBorder="1" applyAlignment="1">
      <alignment horizontal="justify" vertical="center"/>
    </xf>
    <xf numFmtId="0" fontId="47" fillId="0" borderId="7" xfId="0" applyFont="1" applyBorder="1" applyAlignment="1">
      <alignment horizontal="left" vertical="center"/>
    </xf>
    <xf numFmtId="2" fontId="47" fillId="0" borderId="5" xfId="0" applyNumberFormat="1" applyFont="1" applyBorder="1" applyAlignment="1">
      <alignment horizontal="center" vertical="center"/>
    </xf>
    <xf numFmtId="2" fontId="47" fillId="0" borderId="7" xfId="0" applyNumberFormat="1" applyFont="1" applyBorder="1" applyAlignment="1">
      <alignment horizontal="center" vertical="center"/>
    </xf>
    <xf numFmtId="2" fontId="47" fillId="0" borderId="6" xfId="0" applyNumberFormat="1" applyFont="1" applyBorder="1" applyAlignment="1">
      <alignment horizontal="right" vertical="center"/>
    </xf>
    <xf numFmtId="0" fontId="47" fillId="0" borderId="5" xfId="0" applyFont="1" applyBorder="1" applyAlignment="1">
      <alignment horizontal="justify" vertical="center"/>
    </xf>
    <xf numFmtId="0" fontId="47" fillId="0" borderId="5" xfId="0" applyFont="1" applyBorder="1" applyAlignment="1">
      <alignment vertical="top" wrapText="1"/>
    </xf>
    <xf numFmtId="2" fontId="47" fillId="0" borderId="7" xfId="0" applyNumberFormat="1" applyFont="1" applyBorder="1" applyAlignment="1">
      <alignment horizontal="center" vertical="top"/>
    </xf>
    <xf numFmtId="2" fontId="47" fillId="0" borderId="5" xfId="0" applyNumberFormat="1" applyFont="1" applyBorder="1" applyAlignment="1">
      <alignment horizontal="center" vertical="top"/>
    </xf>
    <xf numFmtId="2" fontId="47" fillId="0" borderId="6" xfId="0" applyNumberFormat="1" applyFont="1" applyBorder="1" applyAlignment="1">
      <alignment horizontal="right" vertical="top"/>
    </xf>
    <xf numFmtId="1" fontId="47" fillId="0" borderId="7" xfId="0" applyNumberFormat="1" applyFont="1" applyBorder="1" applyAlignment="1">
      <alignment horizontal="center" vertical="center"/>
    </xf>
    <xf numFmtId="2" fontId="47" fillId="0" borderId="7" xfId="0" applyNumberFormat="1" applyFont="1" applyBorder="1" applyAlignment="1">
      <alignment horizontal="right" vertical="center"/>
    </xf>
    <xf numFmtId="2" fontId="47" fillId="0" borderId="5" xfId="0" applyNumberFormat="1" applyFont="1" applyBorder="1" applyAlignment="1">
      <alignment horizontal="center" vertical="top" wrapText="1"/>
    </xf>
    <xf numFmtId="0" fontId="47" fillId="0" borderId="7" xfId="0" applyFont="1" applyBorder="1" applyAlignment="1">
      <alignment horizontal="left" vertical="top" wrapText="1"/>
    </xf>
    <xf numFmtId="2" fontId="47" fillId="0" borderId="5" xfId="0" applyNumberFormat="1" applyFont="1" applyBorder="1" applyAlignment="1">
      <alignment horizontal="right" vertical="top"/>
    </xf>
    <xf numFmtId="2" fontId="47" fillId="0" borderId="5" xfId="0" applyNumberFormat="1" applyFont="1" applyBorder="1" applyAlignment="1">
      <alignment horizontal="right" vertical="center"/>
    </xf>
    <xf numFmtId="2" fontId="48" fillId="0" borderId="5" xfId="0" applyNumberFormat="1" applyFont="1" applyBorder="1" applyAlignment="1">
      <alignment horizontal="right" vertical="center"/>
    </xf>
    <xf numFmtId="0" fontId="62" fillId="0" borderId="5" xfId="0" applyFont="1" applyBorder="1" applyAlignment="1">
      <alignment horizontal="center" vertical="top" wrapText="1"/>
    </xf>
    <xf numFmtId="2" fontId="32" fillId="0" borderId="5" xfId="68" applyNumberFormat="1" applyFont="1" applyBorder="1" applyAlignment="1">
      <alignment horizontal="center" vertical="top" wrapText="1" shrinkToFit="1"/>
    </xf>
    <xf numFmtId="2" fontId="37" fillId="0" borderId="5" xfId="0" applyNumberFormat="1" applyFont="1" applyBorder="1" applyAlignment="1">
      <alignment horizontal="right" vertical="top"/>
    </xf>
    <xf numFmtId="0" fontId="34" fillId="0" borderId="0" xfId="0" applyFont="1" applyAlignment="1">
      <alignment horizontal="center"/>
    </xf>
    <xf numFmtId="0" fontId="37" fillId="0" borderId="0" xfId="0" applyFont="1" applyAlignment="1">
      <alignment vertical="center"/>
    </xf>
    <xf numFmtId="0" fontId="37" fillId="0" borderId="5" xfId="0" applyFont="1" applyBorder="1" applyAlignment="1">
      <alignment horizontal="center" vertical="top" wrapText="1"/>
    </xf>
    <xf numFmtId="0" fontId="37" fillId="0" borderId="0" xfId="0" applyFont="1" applyAlignment="1">
      <alignment vertical="top"/>
    </xf>
    <xf numFmtId="0" fontId="32" fillId="0" borderId="5" xfId="68" applyFont="1" applyBorder="1" applyAlignment="1">
      <alignment vertical="top" wrapText="1" shrinkToFit="1"/>
    </xf>
    <xf numFmtId="0" fontId="32" fillId="0" borderId="5" xfId="68" applyFont="1" applyBorder="1" applyAlignment="1">
      <alignment horizontal="center" vertical="top" wrapText="1" shrinkToFit="1"/>
    </xf>
    <xf numFmtId="0" fontId="34" fillId="0" borderId="0" xfId="70" applyFont="1" applyAlignment="1">
      <alignment vertical="top"/>
    </xf>
    <xf numFmtId="0" fontId="68" fillId="0" borderId="9" xfId="70" applyFont="1" applyBorder="1" applyAlignment="1">
      <alignment horizontal="center" vertical="center" wrapText="1"/>
    </xf>
    <xf numFmtId="0" fontId="68" fillId="0" borderId="0" xfId="70" applyFont="1" applyAlignment="1">
      <alignment horizontal="center" vertical="center" wrapText="1"/>
    </xf>
    <xf numFmtId="0" fontId="32" fillId="0" borderId="5" xfId="70" applyFont="1" applyBorder="1" applyAlignment="1">
      <alignment horizontal="center" vertical="center"/>
    </xf>
    <xf numFmtId="0" fontId="32" fillId="0" borderId="10" xfId="70" applyFont="1" applyBorder="1" applyAlignment="1">
      <alignment horizontal="center" vertical="center"/>
    </xf>
    <xf numFmtId="0" fontId="32" fillId="0" borderId="5" xfId="70" applyFont="1" applyBorder="1" applyAlignment="1">
      <alignment horizontal="center" vertical="center" wrapText="1"/>
    </xf>
    <xf numFmtId="0" fontId="32" fillId="0" borderId="0" xfId="70" applyFont="1" applyAlignment="1">
      <alignment vertical="center"/>
    </xf>
    <xf numFmtId="0" fontId="32" fillId="0" borderId="5" xfId="70" applyFont="1" applyBorder="1" applyAlignment="1">
      <alignment horizontal="center" vertical="top"/>
    </xf>
    <xf numFmtId="0" fontId="32" fillId="0" borderId="5" xfId="70" applyFont="1" applyBorder="1" applyAlignment="1">
      <alignment horizontal="right" vertical="top" wrapText="1"/>
    </xf>
    <xf numFmtId="0" fontId="32" fillId="0" borderId="0" xfId="70" applyFont="1" applyAlignment="1">
      <alignment vertical="top"/>
    </xf>
    <xf numFmtId="0" fontId="32" fillId="0" borderId="6" xfId="70" applyFont="1" applyBorder="1" applyAlignment="1">
      <alignment vertical="top" wrapText="1"/>
    </xf>
    <xf numFmtId="0" fontId="32" fillId="0" borderId="6" xfId="70" applyFont="1" applyBorder="1" applyAlignment="1">
      <alignment vertical="top"/>
    </xf>
    <xf numFmtId="2" fontId="32" fillId="0" borderId="5" xfId="70" applyNumberFormat="1" applyFont="1" applyBorder="1" applyAlignment="1">
      <alignment vertical="top"/>
    </xf>
    <xf numFmtId="2" fontId="32" fillId="0" borderId="5" xfId="70" applyNumberFormat="1" applyFont="1" applyBorder="1" applyAlignment="1">
      <alignment horizontal="center" vertical="top"/>
    </xf>
    <xf numFmtId="2" fontId="32" fillId="0" borderId="6" xfId="70" applyNumberFormat="1" applyFont="1" applyBorder="1" applyAlignment="1">
      <alignment horizontal="left" vertical="top"/>
    </xf>
    <xf numFmtId="2" fontId="32" fillId="0" borderId="6" xfId="70" applyNumberFormat="1" applyFont="1" applyBorder="1" applyAlignment="1">
      <alignment horizontal="center" vertical="top"/>
    </xf>
    <xf numFmtId="2" fontId="32" fillId="0" borderId="6" xfId="70" applyNumberFormat="1" applyFont="1" applyBorder="1" applyAlignment="1">
      <alignment horizontal="right" vertical="top"/>
    </xf>
    <xf numFmtId="2" fontId="37" fillId="0" borderId="6" xfId="70" applyNumberFormat="1" applyFont="1" applyBorder="1" applyAlignment="1">
      <alignment horizontal="right" vertical="top"/>
    </xf>
    <xf numFmtId="2" fontId="32" fillId="0" borderId="5" xfId="70" applyNumberFormat="1" applyFont="1" applyBorder="1" applyAlignment="1">
      <alignment horizontal="right" vertical="top"/>
    </xf>
    <xf numFmtId="0" fontId="32" fillId="0" borderId="5" xfId="70" applyFont="1" applyBorder="1" applyAlignment="1">
      <alignment vertical="top" wrapText="1"/>
    </xf>
    <xf numFmtId="0" fontId="32" fillId="0" borderId="5" xfId="70" applyFont="1" applyBorder="1" applyAlignment="1">
      <alignment vertical="top"/>
    </xf>
    <xf numFmtId="2" fontId="32" fillId="0" borderId="5" xfId="70" applyNumberFormat="1" applyFont="1" applyBorder="1" applyAlignment="1">
      <alignment horizontal="left" vertical="top"/>
    </xf>
    <xf numFmtId="0" fontId="32" fillId="0" borderId="0" xfId="70" applyFont="1" applyAlignment="1">
      <alignment horizontal="left" vertical="top"/>
    </xf>
    <xf numFmtId="0" fontId="32" fillId="0" borderId="0" xfId="70" applyFont="1" applyAlignment="1">
      <alignment horizontal="center" vertical="top"/>
    </xf>
    <xf numFmtId="2" fontId="32" fillId="0" borderId="0" xfId="70" applyNumberFormat="1" applyFont="1" applyAlignment="1">
      <alignment horizontal="right" vertical="top"/>
    </xf>
    <xf numFmtId="0" fontId="32" fillId="0" borderId="0" xfId="70" applyFont="1" applyAlignment="1">
      <alignment horizontal="right" vertical="top"/>
    </xf>
    <xf numFmtId="2" fontId="47" fillId="0" borderId="0" xfId="0" applyNumberFormat="1" applyFont="1" applyAlignment="1">
      <alignment horizontal="center"/>
    </xf>
    <xf numFmtId="0" fontId="34" fillId="0" borderId="0" xfId="70" applyFont="1" applyAlignment="1">
      <alignment horizontal="left" vertical="top"/>
    </xf>
    <xf numFmtId="0" fontId="34" fillId="0" borderId="0" xfId="70" applyFont="1" applyAlignment="1">
      <alignment horizontal="center" vertical="top"/>
    </xf>
    <xf numFmtId="0" fontId="34" fillId="0" borderId="0" xfId="70" applyFont="1" applyAlignment="1">
      <alignment horizontal="right" vertical="top"/>
    </xf>
    <xf numFmtId="2" fontId="32" fillId="0" borderId="9" xfId="70" applyNumberFormat="1" applyFont="1" applyBorder="1" applyAlignment="1">
      <alignment horizontal="center" vertical="center" wrapText="1"/>
    </xf>
    <xf numFmtId="0" fontId="32" fillId="0" borderId="9" xfId="70" applyFont="1" applyBorder="1" applyAlignment="1">
      <alignment horizontal="center" vertical="center" wrapText="1"/>
    </xf>
    <xf numFmtId="0" fontId="32" fillId="0" borderId="9" xfId="70" applyFont="1" applyBorder="1" applyAlignment="1">
      <alignment horizontal="left" vertical="center"/>
    </xf>
    <xf numFmtId="0" fontId="68" fillId="0" borderId="9" xfId="70" applyFont="1" applyBorder="1" applyAlignment="1">
      <alignment horizontal="right" vertical="center" wrapText="1"/>
    </xf>
    <xf numFmtId="0" fontId="68" fillId="0" borderId="0" xfId="70" applyFont="1" applyAlignment="1">
      <alignment horizontal="right" vertical="center" wrapText="1"/>
    </xf>
    <xf numFmtId="0" fontId="71" fillId="0" borderId="0" xfId="31" applyFont="1"/>
    <xf numFmtId="0" fontId="72" fillId="0" borderId="0" xfId="31" applyFont="1"/>
    <xf numFmtId="0" fontId="32" fillId="0" borderId="0" xfId="0" applyFont="1" applyAlignment="1">
      <alignment horizontal="center"/>
    </xf>
    <xf numFmtId="0" fontId="70" fillId="0" borderId="0" xfId="0" applyFont="1" applyAlignment="1">
      <alignment horizontal="right"/>
    </xf>
    <xf numFmtId="2" fontId="43" fillId="0" borderId="0" xfId="80" applyNumberFormat="1" applyFont="1" applyAlignment="1">
      <alignment vertical="top"/>
    </xf>
    <xf numFmtId="0" fontId="43" fillId="0" borderId="0" xfId="80" applyFont="1" applyAlignment="1">
      <alignment vertical="top"/>
    </xf>
    <xf numFmtId="0" fontId="43" fillId="0" borderId="0" xfId="80" applyFont="1"/>
    <xf numFmtId="0" fontId="47" fillId="0" borderId="0" xfId="0" applyFont="1" applyAlignment="1">
      <alignment horizontal="center" vertical="top"/>
    </xf>
    <xf numFmtId="0" fontId="48" fillId="0" borderId="0" xfId="0" applyFont="1" applyAlignment="1">
      <alignment horizontal="justify" vertical="top" wrapText="1"/>
    </xf>
    <xf numFmtId="2" fontId="47" fillId="0" borderId="0" xfId="0" applyNumberFormat="1" applyFont="1" applyAlignment="1">
      <alignment horizontal="center" vertical="center"/>
    </xf>
    <xf numFmtId="2" fontId="48" fillId="0" borderId="6" xfId="0" applyNumberFormat="1" applyFont="1" applyBorder="1" applyAlignment="1">
      <alignment horizontal="right" vertical="center"/>
    </xf>
    <xf numFmtId="2" fontId="48" fillId="0" borderId="7" xfId="0" applyNumberFormat="1" applyFont="1" applyBorder="1" applyAlignment="1">
      <alignment horizontal="right" vertical="center"/>
    </xf>
    <xf numFmtId="2" fontId="48" fillId="0" borderId="7" xfId="0" applyNumberFormat="1" applyFont="1" applyBorder="1" applyAlignment="1">
      <alignment horizontal="center" vertical="center"/>
    </xf>
    <xf numFmtId="0" fontId="47" fillId="0" borderId="15" xfId="0" applyFont="1" applyBorder="1" applyAlignment="1">
      <alignment horizontal="center" vertical="top"/>
    </xf>
    <xf numFmtId="0" fontId="48" fillId="0" borderId="15" xfId="0" applyFont="1" applyBorder="1" applyAlignment="1">
      <alignment horizontal="justify" vertical="top" wrapText="1"/>
    </xf>
    <xf numFmtId="2" fontId="48" fillId="0" borderId="15" xfId="0" applyNumberFormat="1" applyFont="1" applyBorder="1" applyAlignment="1">
      <alignment horizontal="right" vertical="center"/>
    </xf>
    <xf numFmtId="2" fontId="48" fillId="0" borderId="15" xfId="0" applyNumberFormat="1" applyFont="1" applyBorder="1" applyAlignment="1">
      <alignment horizontal="center" vertical="center"/>
    </xf>
    <xf numFmtId="2" fontId="48" fillId="0" borderId="0" xfId="0" applyNumberFormat="1" applyFont="1" applyAlignment="1">
      <alignment horizontal="right" vertical="center"/>
    </xf>
    <xf numFmtId="2" fontId="48" fillId="0" borderId="0" xfId="0" applyNumberFormat="1" applyFont="1" applyAlignment="1">
      <alignment horizontal="center" vertical="center"/>
    </xf>
    <xf numFmtId="2" fontId="7" fillId="0" borderId="5" xfId="0" applyNumberFormat="1" applyFont="1" applyBorder="1" applyAlignment="1">
      <alignment horizontal="center" vertical="center"/>
    </xf>
    <xf numFmtId="0" fontId="47" fillId="0" borderId="0" xfId="29" applyFont="1"/>
    <xf numFmtId="0" fontId="47" fillId="0" borderId="0" xfId="29" applyFont="1" applyAlignment="1">
      <alignment horizontal="center"/>
    </xf>
    <xf numFmtId="0" fontId="47" fillId="0" borderId="6" xfId="0" applyFont="1" applyBorder="1" applyAlignment="1">
      <alignment horizontal="center" vertical="top" wrapText="1"/>
    </xf>
    <xf numFmtId="2" fontId="32" fillId="0" borderId="0" xfId="70" applyNumberFormat="1" applyFont="1" applyAlignment="1">
      <alignment vertical="top"/>
    </xf>
    <xf numFmtId="0" fontId="48" fillId="0" borderId="15" xfId="0" applyFont="1" applyBorder="1" applyAlignment="1">
      <alignment horizontal="left" vertical="top" wrapText="1"/>
    </xf>
    <xf numFmtId="0" fontId="48" fillId="0" borderId="0" xfId="0" applyFont="1" applyAlignment="1">
      <alignment horizontal="left" vertical="top" wrapText="1"/>
    </xf>
    <xf numFmtId="0" fontId="48" fillId="0" borderId="15" xfId="0" applyFont="1" applyBorder="1" applyAlignment="1">
      <alignment horizontal="right" vertical="top" wrapText="1"/>
    </xf>
    <xf numFmtId="0" fontId="48" fillId="0" borderId="0" xfId="0" applyFont="1" applyAlignment="1">
      <alignment horizontal="right" vertical="top" wrapText="1"/>
    </xf>
    <xf numFmtId="2" fontId="47" fillId="0" borderId="5" xfId="0" applyNumberFormat="1" applyFont="1" applyBorder="1" applyAlignment="1">
      <alignment horizontal="center" vertical="center" wrapText="1"/>
    </xf>
    <xf numFmtId="0" fontId="37" fillId="0" borderId="5" xfId="30" applyFont="1" applyBorder="1" applyAlignment="1">
      <alignment horizontal="center" vertical="center" wrapText="1"/>
    </xf>
    <xf numFmtId="2" fontId="47" fillId="0" borderId="7" xfId="0" applyNumberFormat="1" applyFont="1" applyBorder="1" applyAlignment="1">
      <alignment horizontal="left" vertical="top"/>
    </xf>
    <xf numFmtId="2" fontId="43" fillId="0" borderId="0" xfId="162" applyNumberFormat="1" applyFont="1" applyAlignment="1">
      <alignment vertical="top"/>
    </xf>
    <xf numFmtId="0" fontId="43" fillId="0" borderId="0" xfId="162" applyFont="1" applyAlignment="1">
      <alignment vertical="top"/>
    </xf>
    <xf numFmtId="0" fontId="43" fillId="0" borderId="0" xfId="162" applyFont="1"/>
    <xf numFmtId="2" fontId="35" fillId="0" borderId="0" xfId="0" applyNumberFormat="1" applyFont="1" applyAlignment="1">
      <alignment horizontal="left" vertical="top"/>
    </xf>
    <xf numFmtId="0" fontId="48" fillId="0" borderId="5" xfId="0" applyFont="1" applyBorder="1" applyAlignment="1">
      <alignment vertical="top" wrapText="1"/>
    </xf>
    <xf numFmtId="1" fontId="47" fillId="0" borderId="7" xfId="0" applyNumberFormat="1" applyFont="1" applyBorder="1" applyAlignment="1">
      <alignment horizontal="center" vertical="top"/>
    </xf>
    <xf numFmtId="0" fontId="32" fillId="0" borderId="0" xfId="70" applyFont="1" applyAlignment="1">
      <alignment vertical="top" wrapText="1"/>
    </xf>
    <xf numFmtId="2" fontId="32" fillId="0" borderId="0" xfId="70" applyNumberFormat="1" applyFont="1" applyAlignment="1">
      <alignment horizontal="left" vertical="top"/>
    </xf>
    <xf numFmtId="2" fontId="32" fillId="0" borderId="0" xfId="70" applyNumberFormat="1" applyFont="1" applyAlignment="1">
      <alignment horizontal="center" vertical="top"/>
    </xf>
    <xf numFmtId="0" fontId="48" fillId="0" borderId="0" xfId="29" applyFont="1" applyAlignment="1">
      <alignment horizontal="left"/>
    </xf>
    <xf numFmtId="0" fontId="47" fillId="0" borderId="5" xfId="29" applyFont="1" applyBorder="1" applyAlignment="1">
      <alignment horizontal="center" vertical="center" wrapText="1"/>
    </xf>
    <xf numFmtId="0" fontId="111" fillId="0" borderId="5" xfId="29" applyFont="1" applyBorder="1" applyAlignment="1">
      <alignment horizontal="center" wrapText="1"/>
    </xf>
    <xf numFmtId="0" fontId="111" fillId="0" borderId="5" xfId="29" applyFont="1" applyBorder="1" applyAlignment="1">
      <alignment wrapText="1"/>
    </xf>
    <xf numFmtId="1" fontId="63" fillId="0" borderId="5" xfId="29" applyNumberFormat="1" applyFont="1" applyBorder="1" applyAlignment="1">
      <alignment horizontal="center" wrapText="1"/>
    </xf>
    <xf numFmtId="2" fontId="63" fillId="0" borderId="5" xfId="29" applyNumberFormat="1" applyFont="1" applyBorder="1" applyAlignment="1">
      <alignment horizontal="right" wrapText="1"/>
    </xf>
    <xf numFmtId="2" fontId="63" fillId="0" borderId="5" xfId="29" applyNumberFormat="1" applyFont="1" applyBorder="1" applyAlignment="1">
      <alignment wrapText="1"/>
    </xf>
    <xf numFmtId="0" fontId="111" fillId="0" borderId="5" xfId="29" applyFont="1" applyBorder="1" applyAlignment="1">
      <alignment horizontal="center" vertical="center" wrapText="1"/>
    </xf>
    <xf numFmtId="0" fontId="111" fillId="0" borderId="5" xfId="29" applyFont="1" applyBorder="1" applyAlignment="1">
      <alignment vertical="top" wrapText="1"/>
    </xf>
    <xf numFmtId="0" fontId="111" fillId="0" borderId="5" xfId="29" applyFont="1" applyBorder="1" applyAlignment="1">
      <alignment vertical="center" wrapText="1"/>
    </xf>
    <xf numFmtId="0" fontId="63" fillId="0" borderId="5" xfId="29" applyFont="1" applyBorder="1" applyAlignment="1">
      <alignment horizontal="right" vertical="center" wrapText="1"/>
    </xf>
    <xf numFmtId="2" fontId="63" fillId="0" borderId="5" xfId="29" applyNumberFormat="1" applyFont="1" applyBorder="1" applyAlignment="1">
      <alignment vertical="center" wrapText="1"/>
    </xf>
    <xf numFmtId="1" fontId="47" fillId="0" borderId="0" xfId="29" applyNumberFormat="1" applyFont="1" applyAlignment="1">
      <alignment vertical="top" wrapText="1"/>
    </xf>
    <xf numFmtId="0" fontId="63" fillId="0" borderId="5" xfId="29" applyFont="1" applyBorder="1" applyAlignment="1">
      <alignment wrapText="1"/>
    </xf>
    <xf numFmtId="0" fontId="111" fillId="0" borderId="5" xfId="29" applyFont="1" applyBorder="1" applyAlignment="1">
      <alignment horizontal="left" vertical="center" wrapText="1"/>
    </xf>
    <xf numFmtId="0" fontId="111" fillId="0" borderId="5" xfId="29" applyFont="1" applyBorder="1" applyAlignment="1">
      <alignment horizontal="right" vertical="center" wrapText="1"/>
    </xf>
    <xf numFmtId="0" fontId="63" fillId="0" borderId="5" xfId="29" applyFont="1" applyBorder="1" applyAlignment="1">
      <alignment horizontal="center" wrapText="1"/>
    </xf>
    <xf numFmtId="1" fontId="48" fillId="0" borderId="0" xfId="29" applyNumberFormat="1" applyFont="1"/>
    <xf numFmtId="0" fontId="48" fillId="0" borderId="0" xfId="29" applyFont="1"/>
    <xf numFmtId="0" fontId="63" fillId="0" borderId="5" xfId="29" applyFont="1" applyBorder="1" applyAlignment="1">
      <alignment horizontal="center" vertical="top" wrapText="1"/>
    </xf>
    <xf numFmtId="2" fontId="66" fillId="0" borderId="0" xfId="29" applyNumberFormat="1" applyFont="1"/>
    <xf numFmtId="2" fontId="47" fillId="0" borderId="0" xfId="29" applyNumberFormat="1" applyFont="1" applyAlignment="1">
      <alignment horizontal="center"/>
    </xf>
    <xf numFmtId="0" fontId="111" fillId="0" borderId="5" xfId="29" applyFont="1" applyBorder="1" applyAlignment="1">
      <alignment horizontal="center" vertical="top" wrapText="1"/>
    </xf>
    <xf numFmtId="0" fontId="47" fillId="0" borderId="0" xfId="29" applyFont="1" applyAlignment="1">
      <alignment vertical="top"/>
    </xf>
    <xf numFmtId="1" fontId="55" fillId="0" borderId="0" xfId="29" applyNumberFormat="1" applyFont="1" applyAlignment="1">
      <alignment vertical="top"/>
    </xf>
    <xf numFmtId="2" fontId="47" fillId="0" borderId="0" xfId="29" applyNumberFormat="1" applyFont="1"/>
    <xf numFmtId="2" fontId="47" fillId="0" borderId="5" xfId="29" applyNumberFormat="1" applyFont="1" applyBorder="1" applyAlignment="1">
      <alignment horizontal="center" vertical="center" wrapText="1"/>
    </xf>
    <xf numFmtId="2" fontId="63" fillId="0" borderId="5" xfId="29" applyNumberFormat="1" applyFont="1" applyBorder="1" applyAlignment="1">
      <alignment horizontal="right" vertical="center" wrapText="1"/>
    </xf>
    <xf numFmtId="2" fontId="65" fillId="0" borderId="5" xfId="29" applyNumberFormat="1" applyFont="1" applyBorder="1" applyAlignment="1">
      <alignment vertical="top" wrapText="1"/>
    </xf>
    <xf numFmtId="2" fontId="65" fillId="0" borderId="30" xfId="29" applyNumberFormat="1" applyFont="1" applyBorder="1" applyAlignment="1">
      <alignment horizontal="right" wrapText="1"/>
    </xf>
    <xf numFmtId="2" fontId="47" fillId="0" borderId="0" xfId="29" applyNumberFormat="1" applyFont="1" applyAlignment="1">
      <alignment vertical="top"/>
    </xf>
    <xf numFmtId="2" fontId="63" fillId="0" borderId="5" xfId="29" applyNumberFormat="1" applyFont="1" applyBorder="1" applyAlignment="1">
      <alignment horizontal="center" vertical="top" wrapText="1"/>
    </xf>
    <xf numFmtId="0" fontId="51" fillId="0" borderId="0" xfId="29" applyFont="1" applyAlignment="1">
      <alignment horizontal="right"/>
    </xf>
    <xf numFmtId="2" fontId="51" fillId="0" borderId="0" xfId="29" applyNumberFormat="1" applyFont="1" applyAlignment="1">
      <alignment horizontal="left"/>
    </xf>
    <xf numFmtId="2" fontId="48" fillId="0" borderId="31" xfId="0" applyNumberFormat="1" applyFont="1" applyBorder="1"/>
    <xf numFmtId="0" fontId="47" fillId="0" borderId="0" xfId="29" applyFont="1" applyAlignment="1">
      <alignment horizontal="right"/>
    </xf>
    <xf numFmtId="0" fontId="79" fillId="0" borderId="0" xfId="0" applyFont="1" applyAlignment="1">
      <alignment vertical="center"/>
    </xf>
    <xf numFmtId="1" fontId="63" fillId="0" borderId="5" xfId="29" applyNumberFormat="1" applyFont="1" applyBorder="1" applyAlignment="1">
      <alignment vertical="top" wrapText="1"/>
    </xf>
    <xf numFmtId="0" fontId="19" fillId="0" borderId="5" xfId="0" applyFont="1" applyBorder="1" applyAlignment="1">
      <alignment horizontal="center" vertical="top" wrapText="1"/>
    </xf>
    <xf numFmtId="0" fontId="110" fillId="0" borderId="5" xfId="0" applyFont="1" applyBorder="1" applyAlignment="1">
      <alignment horizontal="center" vertical="center"/>
    </xf>
    <xf numFmtId="0" fontId="110" fillId="0" borderId="5" xfId="0" applyFont="1" applyBorder="1" applyAlignment="1">
      <alignment horizontal="center" vertical="center" wrapText="1"/>
    </xf>
    <xf numFmtId="0" fontId="70" fillId="0" borderId="0" xfId="0" applyFont="1" applyAlignment="1">
      <alignment horizontal="center"/>
    </xf>
    <xf numFmtId="0" fontId="47" fillId="0" borderId="6" xfId="0" applyFont="1" applyBorder="1" applyAlignment="1">
      <alignment horizontal="right" vertical="top"/>
    </xf>
    <xf numFmtId="0" fontId="47" fillId="0" borderId="7" xfId="0" applyFont="1" applyBorder="1" applyAlignment="1">
      <alignment horizontal="left" vertical="top"/>
    </xf>
    <xf numFmtId="0" fontId="47" fillId="0" borderId="5" xfId="0" applyFont="1" applyBorder="1" applyAlignment="1">
      <alignment vertical="top"/>
    </xf>
    <xf numFmtId="0" fontId="47" fillId="0" borderId="5" xfId="0" applyFont="1" applyBorder="1" applyAlignment="1">
      <alignment horizontal="right" vertical="top"/>
    </xf>
    <xf numFmtId="0" fontId="48" fillId="0" borderId="0" xfId="0" applyFont="1" applyAlignment="1">
      <alignment vertical="top" wrapText="1"/>
    </xf>
    <xf numFmtId="0" fontId="47" fillId="0" borderId="6" xfId="0" applyFont="1" applyBorder="1" applyAlignment="1">
      <alignment vertical="top"/>
    </xf>
    <xf numFmtId="0" fontId="47" fillId="0" borderId="8" xfId="0" applyFont="1" applyBorder="1" applyAlignment="1">
      <alignment vertical="top"/>
    </xf>
    <xf numFmtId="2" fontId="47" fillId="0" borderId="0" xfId="0" applyNumberFormat="1" applyFont="1" applyAlignment="1">
      <alignment vertical="top"/>
    </xf>
    <xf numFmtId="0" fontId="47" fillId="0" borderId="7" xfId="0" applyFont="1" applyBorder="1" applyAlignment="1">
      <alignment vertical="top"/>
    </xf>
    <xf numFmtId="168" fontId="47" fillId="0" borderId="5" xfId="0" applyNumberFormat="1" applyFont="1" applyBorder="1" applyAlignment="1">
      <alignment horizontal="center" vertical="top" wrapText="1"/>
    </xf>
    <xf numFmtId="2" fontId="47" fillId="0" borderId="5" xfId="0" applyNumberFormat="1" applyFont="1" applyBorder="1" applyAlignment="1">
      <alignment vertical="top"/>
    </xf>
    <xf numFmtId="2" fontId="48" fillId="0" borderId="5" xfId="0" applyNumberFormat="1" applyFont="1" applyBorder="1" applyAlignment="1">
      <alignment vertical="top"/>
    </xf>
    <xf numFmtId="0" fontId="47" fillId="0" borderId="6" xfId="0" applyFont="1" applyBorder="1" applyAlignment="1">
      <alignment vertical="top" wrapText="1"/>
    </xf>
    <xf numFmtId="175" fontId="47" fillId="0" borderId="6" xfId="0" applyNumberFormat="1" applyFont="1" applyBorder="1" applyAlignment="1">
      <alignment horizontal="right" vertical="top" wrapText="1"/>
    </xf>
    <xf numFmtId="177" fontId="81" fillId="0" borderId="0" xfId="162" applyNumberFormat="1" applyFont="1" applyAlignment="1">
      <alignment horizontal="right" vertical="top" wrapText="1"/>
    </xf>
    <xf numFmtId="0" fontId="71" fillId="0" borderId="0" xfId="162" applyFont="1"/>
    <xf numFmtId="0" fontId="70" fillId="0" borderId="0" xfId="139" applyFont="1"/>
    <xf numFmtId="0" fontId="70" fillId="0" borderId="0" xfId="139" applyFont="1" applyAlignment="1">
      <alignment horizontal="center"/>
    </xf>
    <xf numFmtId="0" fontId="70" fillId="0" borderId="0" xfId="139" applyFont="1" applyAlignment="1">
      <alignment horizontal="center" vertical="center"/>
    </xf>
    <xf numFmtId="0" fontId="70" fillId="0" borderId="0" xfId="139" applyFont="1" applyAlignment="1">
      <alignment horizontal="justify" vertical="center"/>
    </xf>
    <xf numFmtId="2" fontId="117" fillId="0" borderId="0" xfId="139" applyNumberFormat="1" applyFont="1" applyAlignment="1">
      <alignment horizontal="right" vertical="center"/>
    </xf>
    <xf numFmtId="0" fontId="117" fillId="0" borderId="0" xfId="139" applyFont="1" applyAlignment="1">
      <alignment horizontal="justify" vertical="center"/>
    </xf>
    <xf numFmtId="2" fontId="117" fillId="0" borderId="0" xfId="139" applyNumberFormat="1" applyFont="1" applyAlignment="1">
      <alignment horizontal="justify" vertical="center"/>
    </xf>
    <xf numFmtId="0" fontId="117" fillId="0" borderId="0" xfId="139" applyFont="1" applyAlignment="1">
      <alignment horizontal="center" vertical="center"/>
    </xf>
    <xf numFmtId="0" fontId="119" fillId="0" borderId="0" xfId="139" applyFont="1"/>
    <xf numFmtId="2" fontId="118" fillId="0" borderId="3" xfId="139" applyNumberFormat="1" applyFont="1" applyBorder="1" applyAlignment="1">
      <alignment horizontal="center" vertical="center" wrapText="1"/>
    </xf>
    <xf numFmtId="49" fontId="118" fillId="0" borderId="3" xfId="139" applyNumberFormat="1" applyFont="1" applyBorder="1" applyAlignment="1">
      <alignment horizontal="center" vertical="center" wrapText="1"/>
    </xf>
    <xf numFmtId="0" fontId="119" fillId="0" borderId="34" xfId="139" applyFont="1" applyBorder="1" applyAlignment="1">
      <alignment horizontal="center" vertical="top"/>
    </xf>
    <xf numFmtId="2" fontId="119" fillId="0" borderId="35" xfId="139" applyNumberFormat="1" applyFont="1" applyBorder="1" applyAlignment="1">
      <alignment horizontal="right" vertical="top" wrapText="1"/>
    </xf>
    <xf numFmtId="2" fontId="113" fillId="0" borderId="34" xfId="69" applyNumberFormat="1" applyFont="1" applyBorder="1" applyAlignment="1">
      <alignment vertical="top" wrapText="1"/>
    </xf>
    <xf numFmtId="0" fontId="119" fillId="0" borderId="36" xfId="139" applyFont="1" applyBorder="1"/>
    <xf numFmtId="2" fontId="119" fillId="0" borderId="36" xfId="139" applyNumberFormat="1" applyFont="1" applyBorder="1" applyAlignment="1">
      <alignment horizontal="center" vertical="top" wrapText="1"/>
    </xf>
    <xf numFmtId="2" fontId="119" fillId="0" borderId="36" xfId="139" applyNumberFormat="1" applyFont="1" applyBorder="1" applyAlignment="1">
      <alignment horizontal="right" vertical="top" wrapText="1"/>
    </xf>
    <xf numFmtId="2" fontId="119" fillId="0" borderId="0" xfId="139" applyNumberFormat="1" applyFont="1" applyAlignment="1">
      <alignment horizontal="right" vertical="top" wrapText="1"/>
    </xf>
    <xf numFmtId="2" fontId="119" fillId="0" borderId="0" xfId="139" applyNumberFormat="1" applyFont="1" applyAlignment="1">
      <alignment vertical="top"/>
    </xf>
    <xf numFmtId="0" fontId="119" fillId="0" borderId="4" xfId="139" applyFont="1" applyBorder="1" applyAlignment="1">
      <alignment horizontal="center" vertical="top"/>
    </xf>
    <xf numFmtId="2" fontId="119" fillId="0" borderId="37" xfId="139" applyNumberFormat="1" applyFont="1" applyBorder="1" applyAlignment="1">
      <alignment horizontal="right" vertical="top" wrapText="1"/>
    </xf>
    <xf numFmtId="2" fontId="113" fillId="0" borderId="4" xfId="69" applyNumberFormat="1" applyFont="1" applyBorder="1" applyAlignment="1">
      <alignment vertical="top" wrapText="1"/>
    </xf>
    <xf numFmtId="0" fontId="119" fillId="0" borderId="38" xfId="139" applyFont="1" applyBorder="1"/>
    <xf numFmtId="2" fontId="119" fillId="0" borderId="38" xfId="139" applyNumberFormat="1" applyFont="1" applyBorder="1" applyAlignment="1">
      <alignment horizontal="center" vertical="top" wrapText="1"/>
    </xf>
    <xf numFmtId="49" fontId="119" fillId="0" borderId="38" xfId="139" applyNumberFormat="1" applyFont="1" applyBorder="1" applyAlignment="1">
      <alignment horizontal="center" vertical="top" wrapText="1"/>
    </xf>
    <xf numFmtId="2" fontId="119" fillId="0" borderId="38" xfId="139" applyNumberFormat="1" applyFont="1" applyBorder="1" applyAlignment="1">
      <alignment horizontal="right" vertical="top" wrapText="1"/>
    </xf>
    <xf numFmtId="0" fontId="119" fillId="0" borderId="39" xfId="70" applyFont="1" applyBorder="1" applyAlignment="1">
      <alignment horizontal="center" vertical="top"/>
    </xf>
    <xf numFmtId="2" fontId="119" fillId="0" borderId="40" xfId="70" applyNumberFormat="1" applyFont="1" applyBorder="1" applyAlignment="1">
      <alignment horizontal="right" vertical="top" wrapText="1"/>
    </xf>
    <xf numFmtId="49" fontId="119" fillId="0" borderId="39" xfId="70" applyNumberFormat="1" applyFont="1" applyBorder="1" applyAlignment="1">
      <alignment horizontal="left" vertical="top" wrapText="1"/>
    </xf>
    <xf numFmtId="2" fontId="119" fillId="0" borderId="41" xfId="70" applyNumberFormat="1" applyFont="1" applyBorder="1" applyAlignment="1">
      <alignment horizontal="center" vertical="top" wrapText="1"/>
    </xf>
    <xf numFmtId="49" fontId="118" fillId="0" borderId="41" xfId="70" applyNumberFormat="1" applyFont="1" applyBorder="1" applyAlignment="1">
      <alignment horizontal="right" vertical="top" wrapText="1"/>
    </xf>
    <xf numFmtId="2" fontId="120" fillId="0" borderId="41" xfId="70" applyNumberFormat="1" applyFont="1" applyBorder="1" applyAlignment="1">
      <alignment horizontal="center" vertical="top" wrapText="1"/>
    </xf>
    <xf numFmtId="49" fontId="119" fillId="0" borderId="41" xfId="70" applyNumberFormat="1" applyFont="1" applyBorder="1" applyAlignment="1">
      <alignment horizontal="center" vertical="top" wrapText="1"/>
    </xf>
    <xf numFmtId="2" fontId="119" fillId="0" borderId="41" xfId="70" applyNumberFormat="1" applyFont="1" applyBorder="1" applyAlignment="1">
      <alignment horizontal="right" vertical="top" wrapText="1"/>
    </xf>
    <xf numFmtId="49" fontId="119" fillId="0" borderId="41" xfId="70" applyNumberFormat="1" applyFont="1" applyBorder="1" applyAlignment="1">
      <alignment horizontal="justify" vertical="top" wrapText="1"/>
    </xf>
    <xf numFmtId="0" fontId="119" fillId="0" borderId="0" xfId="70" applyFont="1" applyAlignment="1">
      <alignment vertical="top"/>
    </xf>
    <xf numFmtId="0" fontId="119" fillId="0" borderId="4" xfId="69" applyFont="1" applyBorder="1" applyAlignment="1">
      <alignment horizontal="center" vertical="top"/>
    </xf>
    <xf numFmtId="2" fontId="119" fillId="0" borderId="37" xfId="69" applyNumberFormat="1" applyFont="1" applyBorder="1" applyAlignment="1">
      <alignment horizontal="right" vertical="top" wrapText="1"/>
    </xf>
    <xf numFmtId="49" fontId="119" fillId="0" borderId="4" xfId="69" applyNumberFormat="1" applyFont="1" applyBorder="1" applyAlignment="1">
      <alignment horizontal="left" vertical="top" wrapText="1"/>
    </xf>
    <xf numFmtId="2" fontId="119" fillId="0" borderId="38" xfId="69" applyNumberFormat="1" applyFont="1" applyBorder="1" applyAlignment="1">
      <alignment horizontal="center" vertical="top" wrapText="1"/>
    </xf>
    <xf numFmtId="2" fontId="122" fillId="0" borderId="38" xfId="69" applyNumberFormat="1" applyFont="1" applyBorder="1" applyAlignment="1">
      <alignment horizontal="center" vertical="center" wrapText="1"/>
    </xf>
    <xf numFmtId="2" fontId="123" fillId="0" borderId="38" xfId="69" applyNumberFormat="1" applyFont="1" applyBorder="1" applyAlignment="1">
      <alignment horizontal="right" vertical="top" wrapText="1"/>
    </xf>
    <xf numFmtId="49" fontId="124" fillId="0" borderId="37" xfId="69" applyNumberFormat="1" applyFont="1" applyBorder="1" applyAlignment="1">
      <alignment horizontal="center" vertical="top" wrapText="1"/>
    </xf>
    <xf numFmtId="0" fontId="40" fillId="0" borderId="0" xfId="69" applyFont="1" applyAlignment="1">
      <alignment vertical="top"/>
    </xf>
    <xf numFmtId="49" fontId="123" fillId="0" borderId="38" xfId="69" applyNumberFormat="1" applyFont="1" applyBorder="1" applyAlignment="1">
      <alignment horizontal="center" vertical="center" wrapText="1"/>
    </xf>
    <xf numFmtId="0" fontId="119" fillId="0" borderId="39" xfId="69" applyFont="1" applyBorder="1" applyAlignment="1">
      <alignment horizontal="center" vertical="top"/>
    </xf>
    <xf numFmtId="2" fontId="119" fillId="0" borderId="40" xfId="69" applyNumberFormat="1" applyFont="1" applyBorder="1" applyAlignment="1">
      <alignment horizontal="right" vertical="top" wrapText="1"/>
    </xf>
    <xf numFmtId="49" fontId="119" fillId="0" borderId="39" xfId="69" applyNumberFormat="1" applyFont="1" applyBorder="1" applyAlignment="1">
      <alignment horizontal="left" vertical="top" wrapText="1"/>
    </xf>
    <xf numFmtId="2" fontId="119" fillId="0" borderId="41" xfId="69" applyNumberFormat="1" applyFont="1" applyBorder="1" applyAlignment="1">
      <alignment horizontal="center" vertical="top" wrapText="1"/>
    </xf>
    <xf numFmtId="2" fontId="122" fillId="0" borderId="41" xfId="69" applyNumberFormat="1" applyFont="1" applyBorder="1" applyAlignment="1">
      <alignment horizontal="center" vertical="center" wrapText="1"/>
    </xf>
    <xf numFmtId="2" fontId="123" fillId="0" borderId="41" xfId="69" applyNumberFormat="1" applyFont="1" applyBorder="1" applyAlignment="1">
      <alignment horizontal="right" vertical="center" wrapText="1"/>
    </xf>
    <xf numFmtId="49" fontId="119" fillId="0" borderId="0" xfId="139" applyNumberFormat="1" applyFont="1" applyAlignment="1">
      <alignment horizontal="center" wrapText="1"/>
    </xf>
    <xf numFmtId="2" fontId="119" fillId="0" borderId="0" xfId="139" applyNumberFormat="1" applyFont="1" applyAlignment="1">
      <alignment horizontal="right" vertical="center" wrapText="1"/>
    </xf>
    <xf numFmtId="49" fontId="119" fillId="0" borderId="0" xfId="139" applyNumberFormat="1" applyFont="1" applyAlignment="1">
      <alignment horizontal="center" vertical="center" wrapText="1"/>
    </xf>
    <xf numFmtId="2" fontId="70" fillId="0" borderId="0" xfId="139" applyNumberFormat="1" applyFont="1" applyAlignment="1">
      <alignment horizontal="right" vertical="center" wrapText="1"/>
    </xf>
    <xf numFmtId="49" fontId="70" fillId="0" borderId="0" xfId="139" applyNumberFormat="1" applyFont="1" applyAlignment="1">
      <alignment horizontal="center" vertical="center" wrapText="1"/>
    </xf>
    <xf numFmtId="2" fontId="117" fillId="0" borderId="0" xfId="139" applyNumberFormat="1" applyFont="1" applyAlignment="1">
      <alignment horizontal="center" vertical="center" wrapText="1"/>
    </xf>
    <xf numFmtId="0" fontId="126" fillId="0" borderId="0" xfId="29" applyFont="1" applyAlignment="1">
      <alignment horizontal="center"/>
    </xf>
    <xf numFmtId="0" fontId="70" fillId="0" borderId="0" xfId="139" applyFont="1" applyAlignment="1">
      <alignment horizontal="center" vertical="center" wrapText="1"/>
    </xf>
    <xf numFmtId="2" fontId="124" fillId="0" borderId="0" xfId="139" applyNumberFormat="1" applyFont="1" applyAlignment="1">
      <alignment horizontal="right" vertical="center" wrapText="1"/>
    </xf>
    <xf numFmtId="49" fontId="124" fillId="0" borderId="0" xfId="139" applyNumberFormat="1" applyFont="1" applyAlignment="1">
      <alignment horizontal="center" vertical="center" wrapText="1"/>
    </xf>
    <xf numFmtId="2" fontId="124" fillId="0" borderId="0" xfId="139" applyNumberFormat="1" applyFont="1" applyAlignment="1">
      <alignment horizontal="center" vertical="center" wrapText="1"/>
    </xf>
    <xf numFmtId="2" fontId="70" fillId="0" borderId="0" xfId="139" applyNumberFormat="1" applyFont="1" applyAlignment="1">
      <alignment horizontal="center" vertical="center" wrapText="1"/>
    </xf>
    <xf numFmtId="2" fontId="70" fillId="0" borderId="0" xfId="139" applyNumberFormat="1" applyFont="1" applyAlignment="1">
      <alignment horizontal="right"/>
    </xf>
    <xf numFmtId="2" fontId="70" fillId="0" borderId="0" xfId="139" applyNumberFormat="1" applyFont="1"/>
    <xf numFmtId="0" fontId="12" fillId="0" borderId="0" xfId="139" applyFont="1" applyAlignment="1">
      <alignment horizontal="left"/>
    </xf>
    <xf numFmtId="49" fontId="11" fillId="0" borderId="4" xfId="139" applyNumberFormat="1" applyFont="1" applyBorder="1" applyAlignment="1">
      <alignment horizontal="center" vertical="center" wrapText="1"/>
    </xf>
    <xf numFmtId="49" fontId="11" fillId="0" borderId="41" xfId="139" applyNumberFormat="1" applyFont="1" applyBorder="1" applyAlignment="1">
      <alignment horizontal="center" vertical="center" wrapText="1"/>
    </xf>
    <xf numFmtId="49" fontId="11" fillId="0" borderId="14" xfId="139" applyNumberFormat="1" applyFont="1" applyBorder="1" applyAlignment="1">
      <alignment horizontal="center" vertical="center" wrapText="1"/>
    </xf>
    <xf numFmtId="49" fontId="11" fillId="0" borderId="0" xfId="139" applyNumberFormat="1" applyFont="1" applyAlignment="1">
      <alignment horizontal="center" vertical="center" wrapText="1"/>
    </xf>
    <xf numFmtId="0" fontId="7" fillId="0" borderId="0" xfId="139"/>
    <xf numFmtId="49" fontId="11" fillId="0" borderId="0" xfId="139" applyNumberFormat="1" applyFont="1" applyAlignment="1">
      <alignment horizontal="left" vertical="center" wrapText="1"/>
    </xf>
    <xf numFmtId="49" fontId="11" fillId="0" borderId="38" xfId="139" applyNumberFormat="1" applyFont="1" applyBorder="1" applyAlignment="1">
      <alignment horizontal="center" vertical="center" wrapText="1"/>
    </xf>
    <xf numFmtId="49" fontId="11" fillId="0" borderId="0" xfId="139" applyNumberFormat="1" applyFont="1" applyAlignment="1">
      <alignment vertical="center" wrapText="1"/>
    </xf>
    <xf numFmtId="0" fontId="7" fillId="0" borderId="14" xfId="139" applyBorder="1"/>
    <xf numFmtId="49" fontId="127" fillId="0" borderId="14" xfId="139" applyNumberFormat="1" applyFont="1" applyBorder="1" applyAlignment="1">
      <alignment horizontal="center" vertical="center" wrapText="1"/>
    </xf>
    <xf numFmtId="49" fontId="11" fillId="0" borderId="14" xfId="139" applyNumberFormat="1" applyFont="1" applyBorder="1" applyAlignment="1">
      <alignment vertical="center" wrapText="1"/>
    </xf>
    <xf numFmtId="0" fontId="11" fillId="0" borderId="0" xfId="139" applyFont="1"/>
    <xf numFmtId="0" fontId="7" fillId="0" borderId="0" xfId="139" applyAlignment="1">
      <alignment horizontal="left"/>
    </xf>
    <xf numFmtId="0" fontId="7" fillId="0" borderId="0" xfId="139" applyAlignment="1">
      <alignment horizontal="center"/>
    </xf>
    <xf numFmtId="0" fontId="7" fillId="0" borderId="2" xfId="139" applyBorder="1"/>
    <xf numFmtId="49" fontId="11" fillId="0" borderId="2" xfId="139" applyNumberFormat="1" applyFont="1" applyBorder="1" applyAlignment="1">
      <alignment horizontal="center" vertical="center" wrapText="1"/>
    </xf>
    <xf numFmtId="49" fontId="7" fillId="0" borderId="0" xfId="139" applyNumberFormat="1" applyAlignment="1">
      <alignment horizontal="center" vertical="center" wrapText="1"/>
    </xf>
    <xf numFmtId="0" fontId="128" fillId="0" borderId="36" xfId="29" applyFont="1" applyBorder="1" applyAlignment="1">
      <alignment horizontal="justify" vertical="top" wrapText="1"/>
    </xf>
    <xf numFmtId="0" fontId="128" fillId="0" borderId="38" xfId="29" applyFont="1" applyBorder="1" applyAlignment="1">
      <alignment horizontal="justify" vertical="top" wrapText="1"/>
    </xf>
    <xf numFmtId="49" fontId="118" fillId="0" borderId="35" xfId="139" applyNumberFormat="1" applyFont="1" applyBorder="1" applyAlignment="1">
      <alignment horizontal="center" vertical="center" wrapText="1"/>
    </xf>
    <xf numFmtId="49" fontId="118" fillId="0" borderId="37" xfId="139" applyNumberFormat="1" applyFont="1" applyBorder="1" applyAlignment="1">
      <alignment horizontal="center" vertical="center" wrapText="1"/>
    </xf>
    <xf numFmtId="49" fontId="119" fillId="0" borderId="40" xfId="70" applyNumberFormat="1" applyFont="1" applyBorder="1" applyAlignment="1">
      <alignment horizontal="justify" vertical="top" wrapText="1"/>
    </xf>
    <xf numFmtId="0" fontId="23" fillId="0" borderId="5" xfId="0" applyFont="1" applyBorder="1" applyAlignment="1">
      <alignment horizontal="center" vertical="center" wrapText="1"/>
    </xf>
    <xf numFmtId="0" fontId="47" fillId="0" borderId="5" xfId="0" applyFont="1" applyBorder="1" applyAlignment="1">
      <alignment horizontal="justify" vertical="top" wrapText="1"/>
    </xf>
    <xf numFmtId="0" fontId="48" fillId="0" borderId="5" xfId="0" applyFont="1" applyBorder="1" applyAlignment="1">
      <alignment horizontal="justify" vertical="top" wrapText="1"/>
    </xf>
    <xf numFmtId="0" fontId="51" fillId="0" borderId="0" xfId="0" applyFont="1" applyAlignment="1">
      <alignment horizontal="left" vertical="top" wrapText="1"/>
    </xf>
    <xf numFmtId="0" fontId="51" fillId="0" borderId="0" xfId="0" applyFont="1" applyAlignment="1">
      <alignment horizontal="center" vertical="top" wrapText="1"/>
    </xf>
    <xf numFmtId="0" fontId="0" fillId="0" borderId="0" xfId="0" applyAlignment="1">
      <alignment horizontal="center"/>
    </xf>
    <xf numFmtId="0" fontId="23" fillId="0" borderId="0" xfId="0" applyFont="1" applyAlignment="1">
      <alignment horizontal="center"/>
    </xf>
    <xf numFmtId="2" fontId="48" fillId="0" borderId="0" xfId="0" applyNumberFormat="1" applyFont="1" applyAlignment="1">
      <alignment horizontal="center" vertical="top"/>
    </xf>
    <xf numFmtId="2" fontId="110" fillId="0" borderId="5" xfId="1242" applyNumberFormat="1" applyFont="1" applyBorder="1" applyAlignment="1">
      <alignment horizontal="center" vertical="center" wrapText="1"/>
    </xf>
    <xf numFmtId="2" fontId="32" fillId="0" borderId="6" xfId="70" applyNumberFormat="1" applyFont="1" applyBorder="1" applyAlignment="1">
      <alignment vertical="top"/>
    </xf>
    <xf numFmtId="0" fontId="32" fillId="0" borderId="6" xfId="70" applyFont="1" applyBorder="1" applyAlignment="1">
      <alignment horizontal="right" vertical="top" wrapText="1"/>
    </xf>
    <xf numFmtId="177" fontId="81" fillId="0" borderId="0" xfId="80" applyNumberFormat="1" applyFont="1" applyAlignment="1">
      <alignment horizontal="right" vertical="top" wrapText="1"/>
    </xf>
    <xf numFmtId="0" fontId="71" fillId="0" borderId="0" xfId="80" applyFont="1"/>
    <xf numFmtId="176" fontId="47" fillId="0" borderId="5" xfId="0" applyNumberFormat="1" applyFont="1" applyBorder="1" applyAlignment="1">
      <alignment horizontal="center" vertical="top" wrapText="1"/>
    </xf>
    <xf numFmtId="176" fontId="48" fillId="0" borderId="5" xfId="0" applyNumberFormat="1" applyFont="1" applyBorder="1" applyAlignment="1">
      <alignment horizontal="center" vertical="top" wrapText="1"/>
    </xf>
    <xf numFmtId="0" fontId="129" fillId="0" borderId="5" xfId="0" applyFont="1" applyBorder="1" applyAlignment="1">
      <alignment horizontal="center" vertical="top" wrapText="1"/>
    </xf>
    <xf numFmtId="178" fontId="47" fillId="0" borderId="5" xfId="0" applyNumberFormat="1" applyFont="1" applyBorder="1" applyAlignment="1">
      <alignment horizontal="center" vertical="top" wrapText="1"/>
    </xf>
    <xf numFmtId="178" fontId="47" fillId="0" borderId="7" xfId="0" applyNumberFormat="1" applyFont="1" applyBorder="1" applyAlignment="1">
      <alignment horizontal="left" vertical="top" wrapText="1"/>
    </xf>
    <xf numFmtId="0" fontId="47" fillId="0" borderId="5" xfId="0" applyFont="1" applyBorder="1" applyAlignment="1">
      <alignment horizontal="justify" vertical="top"/>
    </xf>
    <xf numFmtId="0" fontId="48" fillId="0" borderId="5" xfId="0" applyFont="1" applyBorder="1" applyAlignment="1">
      <alignment horizontal="justify" vertical="top"/>
    </xf>
    <xf numFmtId="0" fontId="55" fillId="0" borderId="5" xfId="0" applyFont="1" applyBorder="1" applyAlignment="1">
      <alignment horizontal="center" vertical="center" wrapText="1"/>
    </xf>
    <xf numFmtId="0" fontId="55" fillId="0" borderId="5" xfId="0" applyFont="1" applyBorder="1" applyAlignment="1">
      <alignment horizontal="center" vertical="center"/>
    </xf>
    <xf numFmtId="0" fontId="55" fillId="0" borderId="6" xfId="0" applyFont="1" applyBorder="1" applyAlignment="1">
      <alignment horizontal="center" vertical="center"/>
    </xf>
    <xf numFmtId="0" fontId="55" fillId="0" borderId="7" xfId="0" applyFont="1" applyBorder="1" applyAlignment="1">
      <alignment horizontal="center" vertical="center"/>
    </xf>
    <xf numFmtId="0" fontId="47" fillId="0" borderId="7" xfId="0" applyFont="1" applyBorder="1" applyAlignment="1">
      <alignment horizontal="justify" vertical="top" wrapText="1"/>
    </xf>
    <xf numFmtId="175" fontId="48" fillId="0" borderId="5" xfId="0" applyNumberFormat="1" applyFont="1" applyBorder="1" applyAlignment="1">
      <alignment vertical="top" wrapText="1"/>
    </xf>
    <xf numFmtId="2" fontId="48" fillId="0" borderId="5" xfId="0" applyNumberFormat="1" applyFont="1" applyBorder="1" applyAlignment="1">
      <alignment horizontal="right" vertical="top"/>
    </xf>
    <xf numFmtId="0" fontId="130" fillId="0" borderId="0" xfId="31" applyFont="1"/>
    <xf numFmtId="2" fontId="47" fillId="0" borderId="5" xfId="0" applyNumberFormat="1" applyFont="1" applyBorder="1" applyAlignment="1">
      <alignment horizontal="center"/>
    </xf>
    <xf numFmtId="2" fontId="47" fillId="0" borderId="5" xfId="0" applyNumberFormat="1" applyFont="1" applyBorder="1" applyAlignment="1">
      <alignment horizontal="right" vertical="top" wrapText="1"/>
    </xf>
    <xf numFmtId="0" fontId="131" fillId="0" borderId="0" xfId="0" applyFont="1" applyAlignment="1">
      <alignment horizontal="center" vertical="top" wrapText="1"/>
    </xf>
    <xf numFmtId="0" fontId="131" fillId="0" borderId="0" xfId="0" applyFont="1" applyAlignment="1">
      <alignment horizontal="center"/>
    </xf>
    <xf numFmtId="0" fontId="131" fillId="0" borderId="0" xfId="0" applyFont="1"/>
    <xf numFmtId="2" fontId="47" fillId="0" borderId="6" xfId="0" applyNumberFormat="1" applyFont="1" applyBorder="1" applyAlignment="1">
      <alignment horizontal="right"/>
    </xf>
    <xf numFmtId="0" fontId="131" fillId="0" borderId="0" xfId="0" applyFont="1" applyAlignment="1">
      <alignment horizontal="center" vertical="top"/>
    </xf>
    <xf numFmtId="0" fontId="131" fillId="0" borderId="0" xfId="0" applyFont="1" applyAlignment="1">
      <alignment vertical="top"/>
    </xf>
    <xf numFmtId="2" fontId="47" fillId="0" borderId="31" xfId="0" applyNumberFormat="1" applyFont="1" applyBorder="1" applyAlignment="1">
      <alignment horizontal="right" vertical="center"/>
    </xf>
    <xf numFmtId="2" fontId="47" fillId="0" borderId="7" xfId="0" applyNumberFormat="1" applyFont="1" applyBorder="1" applyAlignment="1">
      <alignment horizontal="left" vertical="center"/>
    </xf>
    <xf numFmtId="2" fontId="47" fillId="0" borderId="5" xfId="0" applyNumberFormat="1" applyFont="1" applyBorder="1" applyAlignment="1">
      <alignment horizontal="justify" vertical="top" wrapText="1"/>
    </xf>
    <xf numFmtId="2" fontId="47" fillId="0" borderId="42" xfId="0" applyNumberFormat="1" applyFont="1" applyBorder="1" applyAlignment="1">
      <alignment horizontal="right" vertical="center"/>
    </xf>
    <xf numFmtId="0" fontId="34" fillId="0" borderId="0" xfId="0" applyFont="1" applyAlignment="1">
      <alignment horizontal="center" vertical="top" wrapText="1"/>
    </xf>
    <xf numFmtId="0" fontId="34" fillId="0" borderId="0" xfId="0" applyFont="1"/>
    <xf numFmtId="0" fontId="47" fillId="0" borderId="5" xfId="29" applyFont="1" applyBorder="1" applyAlignment="1">
      <alignment horizontal="center" vertical="top"/>
    </xf>
    <xf numFmtId="1" fontId="47" fillId="0" borderId="6" xfId="29" applyNumberFormat="1" applyFont="1" applyBorder="1" applyAlignment="1">
      <alignment horizontal="right" vertical="top"/>
    </xf>
    <xf numFmtId="0" fontId="47" fillId="0" borderId="7" xfId="29" applyFont="1" applyBorder="1" applyAlignment="1">
      <alignment horizontal="right" vertical="top"/>
    </xf>
    <xf numFmtId="1" fontId="47" fillId="0" borderId="5" xfId="29" applyNumberFormat="1" applyFont="1" applyBorder="1" applyAlignment="1">
      <alignment horizontal="center" vertical="top"/>
    </xf>
    <xf numFmtId="0" fontId="48" fillId="0" borderId="6" xfId="0" applyFont="1" applyBorder="1" applyAlignment="1">
      <alignment horizontal="center" vertical="top" wrapText="1"/>
    </xf>
    <xf numFmtId="0" fontId="48" fillId="0" borderId="7" xfId="0" applyFont="1" applyBorder="1" applyAlignment="1">
      <alignment horizontal="left" vertical="top" wrapText="1"/>
    </xf>
    <xf numFmtId="2" fontId="48" fillId="0" borderId="5" xfId="0" applyNumberFormat="1" applyFont="1" applyBorder="1" applyAlignment="1">
      <alignment horizontal="center" vertical="top" wrapText="1"/>
    </xf>
    <xf numFmtId="2" fontId="48" fillId="0" borderId="5" xfId="0" applyNumberFormat="1" applyFont="1" applyBorder="1" applyAlignment="1">
      <alignment horizontal="right" vertical="top" wrapText="1"/>
    </xf>
    <xf numFmtId="0" fontId="47" fillId="0" borderId="0" xfId="0" applyFont="1" applyAlignment="1">
      <alignment vertical="top" wrapText="1"/>
    </xf>
    <xf numFmtId="2" fontId="48" fillId="0" borderId="6" xfId="0" applyNumberFormat="1" applyFont="1" applyBorder="1" applyAlignment="1">
      <alignment horizontal="center" vertical="top" wrapText="1"/>
    </xf>
    <xf numFmtId="2" fontId="48" fillId="0" borderId="7" xfId="0" applyNumberFormat="1" applyFont="1" applyBorder="1" applyAlignment="1">
      <alignment horizontal="left" vertical="top" wrapText="1"/>
    </xf>
    <xf numFmtId="2" fontId="47" fillId="0" borderId="7" xfId="0" applyNumberFormat="1" applyFont="1" applyBorder="1" applyAlignment="1">
      <alignment horizontal="left" vertical="top" wrapText="1"/>
    </xf>
    <xf numFmtId="0" fontId="47" fillId="0" borderId="5" xfId="0" applyFont="1" applyBorder="1" applyAlignment="1">
      <alignment horizontal="left" vertical="top" wrapText="1"/>
    </xf>
    <xf numFmtId="4" fontId="110" fillId="0" borderId="5" xfId="55" applyNumberFormat="1" applyFont="1" applyBorder="1" applyAlignment="1">
      <alignment horizontal="center" vertical="center"/>
    </xf>
    <xf numFmtId="178" fontId="47" fillId="0" borderId="7" xfId="0" applyNumberFormat="1" applyFont="1" applyBorder="1" applyAlignment="1">
      <alignment horizontal="center" vertical="top" wrapText="1"/>
    </xf>
    <xf numFmtId="175" fontId="47" fillId="0" borderId="5" xfId="0" applyNumberFormat="1" applyFont="1" applyBorder="1" applyAlignment="1">
      <alignment horizontal="justify" vertical="top" wrapText="1"/>
    </xf>
    <xf numFmtId="175" fontId="133" fillId="0" borderId="5" xfId="0" applyNumberFormat="1" applyFont="1" applyBorder="1" applyAlignment="1">
      <alignment horizontal="center" vertical="top"/>
    </xf>
    <xf numFmtId="2" fontId="133" fillId="0" borderId="5" xfId="0" applyNumberFormat="1" applyFont="1" applyBorder="1" applyAlignment="1">
      <alignment horizontal="center" vertical="top" wrapText="1"/>
    </xf>
    <xf numFmtId="0" fontId="134" fillId="0" borderId="5" xfId="0" applyFont="1" applyBorder="1" applyAlignment="1">
      <alignment horizontal="justify" vertical="top" wrapText="1"/>
    </xf>
    <xf numFmtId="2" fontId="48" fillId="0" borderId="31" xfId="0" applyNumberFormat="1" applyFont="1" applyBorder="1" applyAlignment="1">
      <alignment horizontal="right" vertical="top"/>
    </xf>
    <xf numFmtId="0" fontId="129" fillId="0" borderId="6" xfId="0" applyFont="1" applyBorder="1" applyAlignment="1">
      <alignment horizontal="center" vertical="top" wrapText="1"/>
    </xf>
    <xf numFmtId="0" fontId="129" fillId="0" borderId="7" xfId="0" applyFont="1" applyBorder="1" applyAlignment="1">
      <alignment horizontal="center" vertical="top" wrapText="1"/>
    </xf>
    <xf numFmtId="175" fontId="129" fillId="0" borderId="5" xfId="0" applyNumberFormat="1" applyFont="1" applyBorder="1" applyAlignment="1">
      <alignment horizontal="justify" vertical="top" wrapText="1"/>
    </xf>
    <xf numFmtId="175" fontId="129" fillId="0" borderId="5" xfId="0" applyNumberFormat="1" applyFont="1" applyBorder="1" applyAlignment="1">
      <alignment vertical="center" wrapText="1"/>
    </xf>
    <xf numFmtId="175" fontId="129" fillId="0" borderId="43" xfId="0" applyNumberFormat="1" applyFont="1" applyBorder="1" applyAlignment="1">
      <alignment vertical="center" wrapText="1"/>
    </xf>
    <xf numFmtId="0" fontId="7" fillId="0" borderId="0" xfId="0" applyFont="1"/>
    <xf numFmtId="0" fontId="129" fillId="0" borderId="5" xfId="0" applyFont="1" applyBorder="1" applyAlignment="1">
      <alignment vertical="top" wrapText="1"/>
    </xf>
    <xf numFmtId="2" fontId="129" fillId="0" borderId="5" xfId="0" applyNumberFormat="1" applyFont="1" applyBorder="1" applyAlignment="1">
      <alignment horizontal="center" vertical="top" wrapText="1"/>
    </xf>
    <xf numFmtId="2" fontId="135" fillId="0" borderId="44" xfId="0" applyNumberFormat="1" applyFont="1" applyBorder="1" applyAlignment="1">
      <alignment horizontal="right" vertical="top" wrapText="1"/>
    </xf>
    <xf numFmtId="2" fontId="129" fillId="0" borderId="6" xfId="0" applyNumberFormat="1" applyFont="1" applyBorder="1" applyAlignment="1">
      <alignment horizontal="right" vertical="top" wrapText="1"/>
    </xf>
    <xf numFmtId="0" fontId="129" fillId="0" borderId="7" xfId="0" applyFont="1" applyBorder="1" applyAlignment="1">
      <alignment horizontal="left" vertical="top" wrapText="1"/>
    </xf>
    <xf numFmtId="0" fontId="129" fillId="0" borderId="5" xfId="0" applyFont="1" applyBorder="1" applyAlignment="1">
      <alignment horizontal="justify" vertical="top" wrapText="1"/>
    </xf>
    <xf numFmtId="2" fontId="135" fillId="0" borderId="31" xfId="0" applyNumberFormat="1" applyFont="1" applyBorder="1" applyAlignment="1">
      <alignment horizontal="right" vertical="top" wrapText="1"/>
    </xf>
    <xf numFmtId="0" fontId="129" fillId="0" borderId="5" xfId="0" applyFont="1" applyBorder="1" applyAlignment="1">
      <alignment vertical="center" wrapText="1"/>
    </xf>
    <xf numFmtId="2" fontId="135" fillId="0" borderId="42" xfId="0" applyNumberFormat="1" applyFont="1" applyBorder="1" applyAlignment="1">
      <alignment horizontal="right" wrapText="1"/>
    </xf>
    <xf numFmtId="0" fontId="47" fillId="45" borderId="0" xfId="0" applyFont="1" applyFill="1" applyAlignment="1">
      <alignment vertical="top"/>
    </xf>
    <xf numFmtId="2" fontId="47" fillId="45" borderId="0" xfId="0" applyNumberFormat="1" applyFont="1" applyFill="1" applyAlignment="1">
      <alignment vertical="top"/>
    </xf>
    <xf numFmtId="0" fontId="79" fillId="0" borderId="0" xfId="0" applyFont="1" applyAlignment="1">
      <alignment horizontal="right" vertical="center"/>
    </xf>
    <xf numFmtId="49" fontId="79" fillId="0" borderId="0" xfId="0" applyNumberFormat="1" applyFont="1" applyAlignment="1">
      <alignment horizontal="left" vertical="center"/>
    </xf>
    <xf numFmtId="0" fontId="112" fillId="0" borderId="0" xfId="0" applyFont="1" applyAlignment="1">
      <alignment horizontal="center"/>
    </xf>
    <xf numFmtId="0" fontId="38" fillId="0" borderId="0" xfId="0" applyFont="1" applyAlignment="1">
      <alignment horizontal="center" textRotation="90"/>
    </xf>
    <xf numFmtId="0" fontId="38" fillId="0" borderId="0" xfId="0" applyFont="1" applyAlignment="1">
      <alignment horizontal="center" vertical="justify"/>
    </xf>
    <xf numFmtId="0" fontId="51" fillId="0" borderId="0" xfId="65" applyFont="1" applyBorder="1" applyAlignment="1">
      <alignment horizontal="justify" vertical="top" wrapText="1"/>
    </xf>
    <xf numFmtId="0" fontId="51" fillId="0" borderId="0" xfId="0" applyFont="1" applyAlignment="1">
      <alignment horizontal="left" vertical="center"/>
    </xf>
    <xf numFmtId="0" fontId="51" fillId="0" borderId="0" xfId="0" applyFont="1" applyAlignment="1">
      <alignment horizontal="left" vertical="center" wrapText="1"/>
    </xf>
    <xf numFmtId="2" fontId="51" fillId="0" borderId="0" xfId="0" applyNumberFormat="1" applyFont="1" applyAlignment="1">
      <alignment horizontal="left" vertical="center" wrapText="1"/>
    </xf>
    <xf numFmtId="0" fontId="38" fillId="0" borderId="0" xfId="0" applyFont="1" applyAlignment="1">
      <alignment horizontal="center" vertical="center" textRotation="90"/>
    </xf>
    <xf numFmtId="0" fontId="59" fillId="0" borderId="0" xfId="0" applyFont="1" applyAlignment="1">
      <alignment horizontal="center" vertical="center"/>
    </xf>
    <xf numFmtId="0" fontId="52" fillId="0" borderId="0" xfId="0" applyFont="1" applyAlignment="1">
      <alignment horizontal="center"/>
    </xf>
    <xf numFmtId="0" fontId="49" fillId="0" borderId="0" xfId="0" applyFont="1" applyAlignment="1">
      <alignment horizontal="center" vertical="center"/>
    </xf>
    <xf numFmtId="0" fontId="51" fillId="0" borderId="0" xfId="0" applyFont="1" applyAlignment="1">
      <alignment horizontal="left" vertical="top"/>
    </xf>
    <xf numFmtId="0" fontId="50" fillId="0" borderId="0" xfId="29" applyFont="1" applyAlignment="1">
      <alignment horizontal="center"/>
    </xf>
    <xf numFmtId="0" fontId="51" fillId="0" borderId="0" xfId="29" applyFont="1" applyAlignment="1">
      <alignment horizontal="center" vertical="justify" wrapText="1"/>
    </xf>
    <xf numFmtId="0" fontId="65" fillId="0" borderId="5" xfId="29" applyFont="1" applyBorder="1" applyAlignment="1">
      <alignment horizontal="center" wrapText="1"/>
    </xf>
    <xf numFmtId="0" fontId="45" fillId="0" borderId="0" xfId="80" applyFont="1" applyAlignment="1">
      <alignment horizontal="justify" vertical="top" wrapText="1"/>
    </xf>
    <xf numFmtId="0" fontId="45" fillId="0" borderId="0" xfId="162" applyFont="1" applyAlignment="1">
      <alignment horizontal="justify" vertical="top" wrapText="1"/>
    </xf>
    <xf numFmtId="0" fontId="81" fillId="0" borderId="0" xfId="162" applyFont="1" applyAlignment="1">
      <alignment horizontal="justify" vertical="top" wrapText="1"/>
    </xf>
    <xf numFmtId="0" fontId="81" fillId="0" borderId="0" xfId="80" applyFont="1" applyAlignment="1">
      <alignment horizontal="justify" vertical="top" wrapText="1"/>
    </xf>
    <xf numFmtId="0" fontId="60" fillId="0" borderId="0" xfId="31" applyFont="1" applyAlignment="1">
      <alignment horizontal="center"/>
    </xf>
    <xf numFmtId="0" fontId="45" fillId="0" borderId="0" xfId="31" applyFont="1" applyAlignment="1">
      <alignment horizontal="justify" vertical="top" wrapText="1"/>
    </xf>
    <xf numFmtId="0" fontId="46" fillId="0" borderId="0" xfId="31" applyFont="1" applyAlignment="1">
      <alignment horizontal="right"/>
    </xf>
    <xf numFmtId="0" fontId="81" fillId="0" borderId="0" xfId="1246" applyFont="1" applyAlignment="1">
      <alignment horizontal="justify" vertical="top" wrapText="1"/>
    </xf>
    <xf numFmtId="0" fontId="47" fillId="0" borderId="5" xfId="0" applyFont="1" applyBorder="1" applyAlignment="1">
      <alignment horizontal="justify" vertical="top" wrapText="1"/>
    </xf>
    <xf numFmtId="0" fontId="61" fillId="0" borderId="0" xfId="0" applyFont="1" applyAlignment="1">
      <alignment horizontal="center" vertical="center"/>
    </xf>
    <xf numFmtId="0" fontId="51" fillId="0" borderId="0" xfId="0" applyFont="1" applyAlignment="1">
      <alignment horizontal="left" vertical="top" wrapText="1"/>
    </xf>
    <xf numFmtId="0" fontId="55" fillId="0" borderId="5" xfId="0" applyFont="1" applyBorder="1" applyAlignment="1">
      <alignment horizontal="center" vertical="center" wrapText="1"/>
    </xf>
    <xf numFmtId="0" fontId="55" fillId="0" borderId="5" xfId="0" applyFont="1" applyBorder="1" applyAlignment="1">
      <alignment horizontal="center" vertical="center"/>
    </xf>
    <xf numFmtId="0" fontId="55" fillId="0" borderId="10" xfId="0" applyFont="1" applyBorder="1" applyAlignment="1">
      <alignment horizontal="center" vertical="center" wrapText="1"/>
    </xf>
    <xf numFmtId="0" fontId="55" fillId="0" borderId="11" xfId="0" applyFont="1" applyBorder="1" applyAlignment="1">
      <alignment horizontal="center" vertical="center" wrapText="1"/>
    </xf>
    <xf numFmtId="0" fontId="55" fillId="0" borderId="12" xfId="0" applyFont="1" applyBorder="1" applyAlignment="1">
      <alignment horizontal="center" vertical="center" wrapText="1"/>
    </xf>
    <xf numFmtId="0" fontId="55" fillId="0" borderId="13" xfId="0" applyFont="1" applyBorder="1" applyAlignment="1">
      <alignment horizontal="center" vertical="center" wrapText="1"/>
    </xf>
    <xf numFmtId="0" fontId="55" fillId="0" borderId="6" xfId="0" applyFont="1" applyBorder="1" applyAlignment="1">
      <alignment horizontal="center" vertical="center"/>
    </xf>
    <xf numFmtId="0" fontId="55" fillId="0" borderId="7" xfId="0" applyFont="1" applyBorder="1" applyAlignment="1">
      <alignment horizontal="center" vertical="center"/>
    </xf>
    <xf numFmtId="0" fontId="51" fillId="0" borderId="0" xfId="0" applyFont="1" applyAlignment="1">
      <alignment horizontal="center" vertical="top" wrapText="1"/>
    </xf>
    <xf numFmtId="0" fontId="51" fillId="0" borderId="9" xfId="0" applyFont="1" applyBorder="1" applyAlignment="1">
      <alignment horizontal="center" vertical="center" wrapText="1"/>
    </xf>
    <xf numFmtId="0" fontId="47" fillId="0" borderId="6" xfId="0" applyFont="1" applyBorder="1" applyAlignment="1">
      <alignment horizontal="justify" vertical="top" wrapText="1"/>
    </xf>
    <xf numFmtId="0" fontId="47" fillId="0" borderId="8" xfId="0" applyFont="1" applyBorder="1" applyAlignment="1">
      <alignment horizontal="justify" vertical="top" wrapText="1"/>
    </xf>
    <xf numFmtId="0" fontId="47" fillId="0" borderId="7" xfId="0" applyFont="1" applyBorder="1" applyAlignment="1">
      <alignment horizontal="justify" vertical="top" wrapText="1"/>
    </xf>
    <xf numFmtId="2" fontId="48" fillId="0" borderId="6" xfId="0" applyNumberFormat="1" applyFont="1" applyBorder="1" applyAlignment="1">
      <alignment horizontal="center" vertical="top"/>
    </xf>
    <xf numFmtId="2" fontId="48" fillId="0" borderId="7" xfId="0" applyNumberFormat="1" applyFont="1" applyBorder="1" applyAlignment="1">
      <alignment horizontal="center" vertical="top"/>
    </xf>
    <xf numFmtId="0" fontId="48" fillId="0" borderId="5" xfId="0" applyFont="1" applyBorder="1" applyAlignment="1">
      <alignment horizontal="justify" vertical="top" wrapText="1"/>
    </xf>
    <xf numFmtId="0" fontId="132" fillId="0" borderId="5" xfId="0" applyFont="1" applyBorder="1" applyAlignment="1">
      <alignment horizontal="justify" vertical="top" wrapText="1"/>
    </xf>
    <xf numFmtId="0" fontId="67" fillId="0" borderId="0" xfId="70" applyFont="1" applyAlignment="1">
      <alignment horizontal="center" vertical="center" wrapText="1"/>
    </xf>
    <xf numFmtId="0" fontId="67" fillId="0" borderId="0" xfId="70" applyFont="1" applyAlignment="1">
      <alignment horizontal="center" vertical="center"/>
    </xf>
    <xf numFmtId="0" fontId="32" fillId="0" borderId="0" xfId="70" applyFont="1" applyAlignment="1">
      <alignment horizontal="center" vertical="center" wrapText="1"/>
    </xf>
    <xf numFmtId="0" fontId="32" fillId="0" borderId="6" xfId="70" applyFont="1" applyBorder="1" applyAlignment="1">
      <alignment horizontal="center" vertical="center"/>
    </xf>
    <xf numFmtId="0" fontId="32" fillId="0" borderId="8" xfId="70" applyFont="1" applyBorder="1" applyAlignment="1">
      <alignment horizontal="center" vertical="center"/>
    </xf>
    <xf numFmtId="0" fontId="32" fillId="0" borderId="7" xfId="70" applyFont="1" applyBorder="1" applyAlignment="1">
      <alignment horizontal="center" vertical="center"/>
    </xf>
    <xf numFmtId="0" fontId="37" fillId="0" borderId="5" xfId="0" applyFont="1" applyBorder="1" applyAlignment="1">
      <alignment horizontal="center" vertical="center" wrapText="1"/>
    </xf>
    <xf numFmtId="0" fontId="36" fillId="0" borderId="0" xfId="0" applyFont="1" applyAlignment="1">
      <alignment horizontal="center" vertical="top"/>
    </xf>
    <xf numFmtId="0" fontId="33" fillId="0" borderId="0" xfId="0" applyFont="1" applyAlignment="1">
      <alignment horizontal="center" vertical="top"/>
    </xf>
    <xf numFmtId="0" fontId="37" fillId="0" borderId="5" xfId="30" applyFont="1" applyBorder="1" applyAlignment="1">
      <alignment horizontal="center" vertical="center" wrapText="1"/>
    </xf>
    <xf numFmtId="0" fontId="33" fillId="0" borderId="0" xfId="0" applyFont="1" applyAlignment="1">
      <alignment horizontal="left" vertical="top" wrapText="1"/>
    </xf>
    <xf numFmtId="0" fontId="27" fillId="0" borderId="5" xfId="0" applyFont="1" applyBorder="1" applyAlignment="1">
      <alignment horizontal="center"/>
    </xf>
    <xf numFmtId="0" fontId="24" fillId="0" borderId="5" xfId="0" applyFont="1" applyBorder="1" applyAlignment="1">
      <alignment horizontal="center"/>
    </xf>
    <xf numFmtId="0" fontId="23" fillId="0" borderId="5" xfId="0" applyFont="1" applyBorder="1" applyAlignment="1">
      <alignment horizontal="center" vertical="center" wrapText="1"/>
    </xf>
    <xf numFmtId="0" fontId="49" fillId="0" borderId="0" xfId="0" applyFont="1" applyAlignment="1">
      <alignment horizontal="center"/>
    </xf>
    <xf numFmtId="0" fontId="47" fillId="0" borderId="6" xfId="0" applyFont="1" applyBorder="1" applyAlignment="1">
      <alignment horizontal="center" vertical="top" wrapText="1"/>
    </xf>
    <xf numFmtId="0" fontId="47" fillId="0" borderId="7" xfId="0" applyFont="1" applyBorder="1" applyAlignment="1">
      <alignment horizontal="center" vertical="top" wrapText="1"/>
    </xf>
    <xf numFmtId="2" fontId="47" fillId="0" borderId="6" xfId="0" applyNumberFormat="1" applyFont="1" applyBorder="1" applyAlignment="1">
      <alignment horizontal="center" vertical="top"/>
    </xf>
    <xf numFmtId="2" fontId="47" fillId="0" borderId="7" xfId="0" applyNumberFormat="1" applyFont="1" applyBorder="1" applyAlignment="1">
      <alignment horizontal="center" vertical="top"/>
    </xf>
    <xf numFmtId="0" fontId="48" fillId="0" borderId="6" xfId="0" applyFont="1" applyBorder="1" applyAlignment="1">
      <alignment horizontal="center" vertical="top" wrapText="1"/>
    </xf>
    <xf numFmtId="0" fontId="48" fillId="0" borderId="7" xfId="0" applyFont="1" applyBorder="1" applyAlignment="1">
      <alignment horizontal="center" vertical="top" wrapText="1"/>
    </xf>
    <xf numFmtId="0" fontId="51" fillId="0" borderId="0" xfId="65" applyFont="1" applyBorder="1" applyAlignment="1">
      <alignment horizontal="center" vertical="top" wrapText="1" shrinkToFit="1"/>
    </xf>
    <xf numFmtId="0" fontId="51" fillId="0" borderId="0" xfId="65" applyFont="1" applyBorder="1" applyAlignment="1">
      <alignment horizontal="justify" vertical="top" wrapText="1" shrinkToFit="1"/>
    </xf>
    <xf numFmtId="2" fontId="55" fillId="0" borderId="9" xfId="0" applyNumberFormat="1" applyFont="1" applyBorder="1" applyAlignment="1">
      <alignment horizontal="center" vertical="top" wrapText="1"/>
    </xf>
    <xf numFmtId="0" fontId="117" fillId="0" borderId="0" xfId="139" applyFont="1" applyAlignment="1">
      <alignment horizontal="justify" vertical="center"/>
    </xf>
    <xf numFmtId="0" fontId="70" fillId="0" borderId="0" xfId="139" applyFont="1" applyAlignment="1">
      <alignment horizontal="justify" vertical="center"/>
    </xf>
    <xf numFmtId="0" fontId="117" fillId="0" borderId="0" xfId="139" applyFont="1" applyAlignment="1">
      <alignment horizontal="left" vertical="center"/>
    </xf>
    <xf numFmtId="0" fontId="70" fillId="0" borderId="0" xfId="139" applyFont="1" applyAlignment="1">
      <alignment horizontal="left" vertical="center"/>
    </xf>
    <xf numFmtId="49" fontId="114" fillId="0" borderId="0" xfId="139" applyNumberFormat="1" applyFont="1" applyAlignment="1">
      <alignment horizontal="center" vertical="center" wrapText="1"/>
    </xf>
    <xf numFmtId="0" fontId="115" fillId="0" borderId="0" xfId="139" applyFont="1"/>
    <xf numFmtId="0" fontId="70" fillId="0" borderId="0" xfId="139" applyFont="1" applyAlignment="1">
      <alignment horizontal="right" vertical="center"/>
    </xf>
    <xf numFmtId="0" fontId="116" fillId="0" borderId="0" xfId="139" applyFont="1" applyAlignment="1">
      <alignment horizontal="center" vertical="center" wrapText="1"/>
    </xf>
    <xf numFmtId="0" fontId="70" fillId="0" borderId="0" xfId="139" applyFont="1" applyAlignment="1">
      <alignment horizontal="center" vertical="center"/>
    </xf>
    <xf numFmtId="0" fontId="117" fillId="0" borderId="0" xfId="139" applyFont="1" applyAlignment="1">
      <alignment horizontal="center" vertical="center"/>
    </xf>
    <xf numFmtId="0" fontId="117" fillId="0" borderId="0" xfId="139" applyFont="1" applyAlignment="1">
      <alignment horizontal="left" vertical="top" wrapText="1"/>
    </xf>
    <xf numFmtId="0" fontId="117" fillId="0" borderId="0" xfId="139" applyFont="1" applyAlignment="1">
      <alignment horizontal="justify" vertical="center" wrapText="1"/>
    </xf>
    <xf numFmtId="0" fontId="70" fillId="0" borderId="0" xfId="139" applyFont="1" applyAlignment="1">
      <alignment horizontal="justify" vertical="center" wrapText="1"/>
    </xf>
    <xf numFmtId="0" fontId="118" fillId="0" borderId="32" xfId="139" applyFont="1" applyBorder="1" applyAlignment="1">
      <alignment horizontal="center" vertical="center" wrapText="1"/>
    </xf>
    <xf numFmtId="49" fontId="118" fillId="0" borderId="3" xfId="139" applyNumberFormat="1" applyFont="1" applyBorder="1" applyAlignment="1">
      <alignment horizontal="center" vertical="center" wrapText="1"/>
    </xf>
    <xf numFmtId="49" fontId="119" fillId="0" borderId="0" xfId="139" applyNumberFormat="1" applyFont="1" applyAlignment="1">
      <alignment horizontal="left" vertical="center" wrapText="1"/>
    </xf>
    <xf numFmtId="49" fontId="119" fillId="0" borderId="0" xfId="139" applyNumberFormat="1" applyFont="1" applyAlignment="1">
      <alignment horizontal="center" vertical="center" wrapText="1"/>
    </xf>
    <xf numFmtId="49" fontId="118" fillId="0" borderId="33" xfId="139" applyNumberFormat="1" applyFont="1" applyBorder="1" applyAlignment="1">
      <alignment horizontal="center" vertical="center" wrapText="1"/>
    </xf>
    <xf numFmtId="49" fontId="118" fillId="0" borderId="32" xfId="139" applyNumberFormat="1" applyFont="1" applyBorder="1" applyAlignment="1">
      <alignment horizontal="center" vertical="center" wrapText="1"/>
    </xf>
    <xf numFmtId="0" fontId="121" fillId="0" borderId="38" xfId="69" applyFont="1" applyBorder="1" applyAlignment="1">
      <alignment horizontal="left" vertical="top" wrapText="1"/>
    </xf>
    <xf numFmtId="49" fontId="121" fillId="0" borderId="41" xfId="69" applyNumberFormat="1" applyFont="1" applyBorder="1" applyAlignment="1">
      <alignment horizontal="left" vertical="center" wrapText="1"/>
    </xf>
    <xf numFmtId="2" fontId="123" fillId="0" borderId="40" xfId="69" applyNumberFormat="1" applyFont="1" applyBorder="1" applyAlignment="1">
      <alignment horizontal="center" vertical="center" wrapText="1"/>
    </xf>
    <xf numFmtId="2" fontId="123" fillId="0" borderId="14" xfId="69" applyNumberFormat="1" applyFont="1" applyBorder="1" applyAlignment="1">
      <alignment horizontal="center" vertical="center" wrapText="1"/>
    </xf>
    <xf numFmtId="49" fontId="119" fillId="0" borderId="0" xfId="139" applyNumberFormat="1" applyFont="1" applyAlignment="1">
      <alignment horizontal="left" wrapText="1"/>
    </xf>
    <xf numFmtId="49" fontId="119" fillId="0" borderId="0" xfId="139" applyNumberFormat="1" applyFont="1" applyAlignment="1">
      <alignment horizontal="center" wrapText="1"/>
    </xf>
    <xf numFmtId="0" fontId="125" fillId="0" borderId="0" xfId="139" applyFont="1" applyAlignment="1">
      <alignment horizontal="justify" vertical="top" wrapText="1"/>
    </xf>
    <xf numFmtId="49" fontId="117" fillId="0" borderId="0" xfId="139" applyNumberFormat="1" applyFont="1" applyAlignment="1">
      <alignment horizontal="center" vertical="center" wrapText="1"/>
    </xf>
    <xf numFmtId="49" fontId="70" fillId="0" borderId="0" xfId="139" applyNumberFormat="1" applyFont="1" applyAlignment="1">
      <alignment horizontal="center" vertical="center" wrapText="1"/>
    </xf>
    <xf numFmtId="0" fontId="70" fillId="0" borderId="0" xfId="139" applyFont="1" applyAlignment="1">
      <alignment horizontal="center" vertical="center" wrapText="1"/>
    </xf>
    <xf numFmtId="49" fontId="11" fillId="0" borderId="0" xfId="139" applyNumberFormat="1" applyFont="1" applyAlignment="1">
      <alignment horizontal="left" vertical="center" wrapText="1"/>
    </xf>
    <xf numFmtId="0" fontId="12" fillId="0" borderId="0" xfId="139" applyFont="1" applyAlignment="1">
      <alignment horizontal="left"/>
    </xf>
    <xf numFmtId="49" fontId="11" fillId="0" borderId="4" xfId="139" applyNumberFormat="1" applyFont="1" applyBorder="1" applyAlignment="1">
      <alignment horizontal="left" vertical="center" wrapText="1"/>
    </xf>
    <xf numFmtId="49" fontId="127" fillId="0" borderId="0" xfId="139" applyNumberFormat="1" applyFont="1" applyAlignment="1">
      <alignment horizontal="left" vertical="center" wrapText="1"/>
    </xf>
    <xf numFmtId="49" fontId="11" fillId="0" borderId="0" xfId="139" applyNumberFormat="1" applyFont="1" applyAlignment="1">
      <alignment vertical="center" wrapText="1"/>
    </xf>
    <xf numFmtId="0" fontId="7" fillId="0" borderId="0" xfId="139" applyAlignment="1">
      <alignment horizontal="center"/>
    </xf>
    <xf numFmtId="0" fontId="11" fillId="0" borderId="0" xfId="139" applyFont="1" applyAlignment="1">
      <alignment horizontal="center"/>
    </xf>
    <xf numFmtId="49" fontId="19" fillId="0" borderId="14" xfId="139" applyNumberFormat="1" applyFont="1" applyBorder="1" applyAlignment="1">
      <alignment horizontal="center" vertical="center" wrapText="1"/>
    </xf>
    <xf numFmtId="49" fontId="11" fillId="0" borderId="14" xfId="139" applyNumberFormat="1" applyFont="1" applyBorder="1" applyAlignment="1">
      <alignment horizontal="center" vertical="center" wrapText="1"/>
    </xf>
    <xf numFmtId="49" fontId="11" fillId="0" borderId="0" xfId="139" applyNumberFormat="1" applyFont="1" applyAlignment="1">
      <alignment horizontal="center" vertical="center" wrapText="1"/>
    </xf>
    <xf numFmtId="49" fontId="19" fillId="0" borderId="14" xfId="139" applyNumberFormat="1" applyFont="1" applyBorder="1" applyAlignment="1">
      <alignment horizontal="left" wrapText="1"/>
    </xf>
    <xf numFmtId="49" fontId="19" fillId="0" borderId="2" xfId="139" applyNumberFormat="1" applyFont="1" applyBorder="1" applyAlignment="1">
      <alignment horizontal="center" vertical="center" wrapText="1"/>
    </xf>
    <xf numFmtId="49" fontId="64" fillId="0" borderId="0" xfId="139" applyNumberFormat="1" applyFont="1" applyAlignment="1">
      <alignment horizontal="left" vertical="center" wrapText="1"/>
    </xf>
    <xf numFmtId="49" fontId="11" fillId="0" borderId="0" xfId="139" applyNumberFormat="1" applyFont="1" applyAlignment="1">
      <alignment horizontal="justify" vertical="center" wrapText="1"/>
    </xf>
  </cellXfs>
  <cellStyles count="1247">
    <cellStyle name="20% - Accent1 10" xfId="163" xr:uid="{00000000-0005-0000-0000-000000000000}"/>
    <cellStyle name="20% - Accent1 11" xfId="164" xr:uid="{00000000-0005-0000-0000-000001000000}"/>
    <cellStyle name="20% - Accent1 2" xfId="165" xr:uid="{00000000-0005-0000-0000-000002000000}"/>
    <cellStyle name="20% - Accent1 3" xfId="166" xr:uid="{00000000-0005-0000-0000-000003000000}"/>
    <cellStyle name="20% - Accent1 4" xfId="167" xr:uid="{00000000-0005-0000-0000-000004000000}"/>
    <cellStyle name="20% - Accent1 5" xfId="168" xr:uid="{00000000-0005-0000-0000-000005000000}"/>
    <cellStyle name="20% - Accent1 6" xfId="169" xr:uid="{00000000-0005-0000-0000-000006000000}"/>
    <cellStyle name="20% - Accent1 7" xfId="170" xr:uid="{00000000-0005-0000-0000-000007000000}"/>
    <cellStyle name="20% - Accent1 8" xfId="171" xr:uid="{00000000-0005-0000-0000-000008000000}"/>
    <cellStyle name="20% - Accent1 9" xfId="172" xr:uid="{00000000-0005-0000-0000-000009000000}"/>
    <cellStyle name="20% - Accent2 10" xfId="173" xr:uid="{00000000-0005-0000-0000-00000A000000}"/>
    <cellStyle name="20% - Accent2 11" xfId="174" xr:uid="{00000000-0005-0000-0000-00000B000000}"/>
    <cellStyle name="20% - Accent2 2" xfId="175" xr:uid="{00000000-0005-0000-0000-00000C000000}"/>
    <cellStyle name="20% - Accent2 3" xfId="176" xr:uid="{00000000-0005-0000-0000-00000D000000}"/>
    <cellStyle name="20% - Accent2 4" xfId="177" xr:uid="{00000000-0005-0000-0000-00000E000000}"/>
    <cellStyle name="20% - Accent2 5" xfId="178" xr:uid="{00000000-0005-0000-0000-00000F000000}"/>
    <cellStyle name="20% - Accent2 6" xfId="179" xr:uid="{00000000-0005-0000-0000-000010000000}"/>
    <cellStyle name="20% - Accent2 7" xfId="180" xr:uid="{00000000-0005-0000-0000-000011000000}"/>
    <cellStyle name="20% - Accent2 8" xfId="181" xr:uid="{00000000-0005-0000-0000-000012000000}"/>
    <cellStyle name="20% - Accent2 9" xfId="182" xr:uid="{00000000-0005-0000-0000-000013000000}"/>
    <cellStyle name="20% - Accent3 10" xfId="183" xr:uid="{00000000-0005-0000-0000-000014000000}"/>
    <cellStyle name="20% - Accent3 11" xfId="184" xr:uid="{00000000-0005-0000-0000-000015000000}"/>
    <cellStyle name="20% - Accent3 2" xfId="185" xr:uid="{00000000-0005-0000-0000-000016000000}"/>
    <cellStyle name="20% - Accent3 3" xfId="186" xr:uid="{00000000-0005-0000-0000-000017000000}"/>
    <cellStyle name="20% - Accent3 4" xfId="187" xr:uid="{00000000-0005-0000-0000-000018000000}"/>
    <cellStyle name="20% - Accent3 5" xfId="188" xr:uid="{00000000-0005-0000-0000-000019000000}"/>
    <cellStyle name="20% - Accent3 6" xfId="189" xr:uid="{00000000-0005-0000-0000-00001A000000}"/>
    <cellStyle name="20% - Accent3 7" xfId="190" xr:uid="{00000000-0005-0000-0000-00001B000000}"/>
    <cellStyle name="20% - Accent3 8" xfId="191" xr:uid="{00000000-0005-0000-0000-00001C000000}"/>
    <cellStyle name="20% - Accent3 9" xfId="192" xr:uid="{00000000-0005-0000-0000-00001D000000}"/>
    <cellStyle name="20% - Accent4 10" xfId="193" xr:uid="{00000000-0005-0000-0000-00001E000000}"/>
    <cellStyle name="20% - Accent4 11" xfId="194" xr:uid="{00000000-0005-0000-0000-00001F000000}"/>
    <cellStyle name="20% - Accent4 2" xfId="195" xr:uid="{00000000-0005-0000-0000-000020000000}"/>
    <cellStyle name="20% - Accent4 3" xfId="196" xr:uid="{00000000-0005-0000-0000-000021000000}"/>
    <cellStyle name="20% - Accent4 4" xfId="197" xr:uid="{00000000-0005-0000-0000-000022000000}"/>
    <cellStyle name="20% - Accent4 5" xfId="198" xr:uid="{00000000-0005-0000-0000-000023000000}"/>
    <cellStyle name="20% - Accent4 6" xfId="199" xr:uid="{00000000-0005-0000-0000-000024000000}"/>
    <cellStyle name="20% - Accent4 7" xfId="200" xr:uid="{00000000-0005-0000-0000-000025000000}"/>
    <cellStyle name="20% - Accent4 8" xfId="201" xr:uid="{00000000-0005-0000-0000-000026000000}"/>
    <cellStyle name="20% - Accent4 9" xfId="202" xr:uid="{00000000-0005-0000-0000-000027000000}"/>
    <cellStyle name="20% - Accent5 10" xfId="203" xr:uid="{00000000-0005-0000-0000-000028000000}"/>
    <cellStyle name="20% - Accent5 11" xfId="204" xr:uid="{00000000-0005-0000-0000-000029000000}"/>
    <cellStyle name="20% - Accent5 2" xfId="205" xr:uid="{00000000-0005-0000-0000-00002A000000}"/>
    <cellStyle name="20% - Accent5 3" xfId="206" xr:uid="{00000000-0005-0000-0000-00002B000000}"/>
    <cellStyle name="20% - Accent5 4" xfId="207" xr:uid="{00000000-0005-0000-0000-00002C000000}"/>
    <cellStyle name="20% - Accent5 5" xfId="208" xr:uid="{00000000-0005-0000-0000-00002D000000}"/>
    <cellStyle name="20% - Accent5 6" xfId="209" xr:uid="{00000000-0005-0000-0000-00002E000000}"/>
    <cellStyle name="20% - Accent5 7" xfId="210" xr:uid="{00000000-0005-0000-0000-00002F000000}"/>
    <cellStyle name="20% - Accent5 8" xfId="211" xr:uid="{00000000-0005-0000-0000-000030000000}"/>
    <cellStyle name="20% - Accent5 9" xfId="212" xr:uid="{00000000-0005-0000-0000-000031000000}"/>
    <cellStyle name="20% - Accent6 10" xfId="213" xr:uid="{00000000-0005-0000-0000-000032000000}"/>
    <cellStyle name="20% - Accent6 11" xfId="214" xr:uid="{00000000-0005-0000-0000-000033000000}"/>
    <cellStyle name="20% - Accent6 2" xfId="215" xr:uid="{00000000-0005-0000-0000-000034000000}"/>
    <cellStyle name="20% - Accent6 3" xfId="216" xr:uid="{00000000-0005-0000-0000-000035000000}"/>
    <cellStyle name="20% - Accent6 4" xfId="217" xr:uid="{00000000-0005-0000-0000-000036000000}"/>
    <cellStyle name="20% - Accent6 5" xfId="218" xr:uid="{00000000-0005-0000-0000-000037000000}"/>
    <cellStyle name="20% - Accent6 6" xfId="219" xr:uid="{00000000-0005-0000-0000-000038000000}"/>
    <cellStyle name="20% - Accent6 7" xfId="220" xr:uid="{00000000-0005-0000-0000-000039000000}"/>
    <cellStyle name="20% - Accent6 8" xfId="221" xr:uid="{00000000-0005-0000-0000-00003A000000}"/>
    <cellStyle name="20% - Accent6 9" xfId="222" xr:uid="{00000000-0005-0000-0000-00003B000000}"/>
    <cellStyle name="40% - Accent1 10" xfId="223" xr:uid="{00000000-0005-0000-0000-00003C000000}"/>
    <cellStyle name="40% - Accent1 11" xfId="224" xr:uid="{00000000-0005-0000-0000-00003D000000}"/>
    <cellStyle name="40% - Accent1 2" xfId="225" xr:uid="{00000000-0005-0000-0000-00003E000000}"/>
    <cellStyle name="40% - Accent1 3" xfId="226" xr:uid="{00000000-0005-0000-0000-00003F000000}"/>
    <cellStyle name="40% - Accent1 4" xfId="227" xr:uid="{00000000-0005-0000-0000-000040000000}"/>
    <cellStyle name="40% - Accent1 5" xfId="228" xr:uid="{00000000-0005-0000-0000-000041000000}"/>
    <cellStyle name="40% - Accent1 6" xfId="229" xr:uid="{00000000-0005-0000-0000-000042000000}"/>
    <cellStyle name="40% - Accent1 7" xfId="230" xr:uid="{00000000-0005-0000-0000-000043000000}"/>
    <cellStyle name="40% - Accent1 8" xfId="231" xr:uid="{00000000-0005-0000-0000-000044000000}"/>
    <cellStyle name="40% - Accent1 9" xfId="232" xr:uid="{00000000-0005-0000-0000-000045000000}"/>
    <cellStyle name="40% - Accent2 10" xfId="233" xr:uid="{00000000-0005-0000-0000-000046000000}"/>
    <cellStyle name="40% - Accent2 11" xfId="234" xr:uid="{00000000-0005-0000-0000-000047000000}"/>
    <cellStyle name="40% - Accent2 2" xfId="235" xr:uid="{00000000-0005-0000-0000-000048000000}"/>
    <cellStyle name="40% - Accent2 3" xfId="236" xr:uid="{00000000-0005-0000-0000-000049000000}"/>
    <cellStyle name="40% - Accent2 4" xfId="237" xr:uid="{00000000-0005-0000-0000-00004A000000}"/>
    <cellStyle name="40% - Accent2 5" xfId="238" xr:uid="{00000000-0005-0000-0000-00004B000000}"/>
    <cellStyle name="40% - Accent2 6" xfId="239" xr:uid="{00000000-0005-0000-0000-00004C000000}"/>
    <cellStyle name="40% - Accent2 7" xfId="240" xr:uid="{00000000-0005-0000-0000-00004D000000}"/>
    <cellStyle name="40% - Accent2 8" xfId="241" xr:uid="{00000000-0005-0000-0000-00004E000000}"/>
    <cellStyle name="40% - Accent2 9" xfId="242" xr:uid="{00000000-0005-0000-0000-00004F000000}"/>
    <cellStyle name="40% - Accent3 10" xfId="243" xr:uid="{00000000-0005-0000-0000-000050000000}"/>
    <cellStyle name="40% - Accent3 11" xfId="244" xr:uid="{00000000-0005-0000-0000-000051000000}"/>
    <cellStyle name="40% - Accent3 2" xfId="245" xr:uid="{00000000-0005-0000-0000-000052000000}"/>
    <cellStyle name="40% - Accent3 3" xfId="246" xr:uid="{00000000-0005-0000-0000-000053000000}"/>
    <cellStyle name="40% - Accent3 4" xfId="247" xr:uid="{00000000-0005-0000-0000-000054000000}"/>
    <cellStyle name="40% - Accent3 5" xfId="248" xr:uid="{00000000-0005-0000-0000-000055000000}"/>
    <cellStyle name="40% - Accent3 6" xfId="249" xr:uid="{00000000-0005-0000-0000-000056000000}"/>
    <cellStyle name="40% - Accent3 7" xfId="250" xr:uid="{00000000-0005-0000-0000-000057000000}"/>
    <cellStyle name="40% - Accent3 8" xfId="251" xr:uid="{00000000-0005-0000-0000-000058000000}"/>
    <cellStyle name="40% - Accent3 9" xfId="252" xr:uid="{00000000-0005-0000-0000-000059000000}"/>
    <cellStyle name="40% - Accent4 10" xfId="253" xr:uid="{00000000-0005-0000-0000-00005A000000}"/>
    <cellStyle name="40% - Accent4 11" xfId="254" xr:uid="{00000000-0005-0000-0000-00005B000000}"/>
    <cellStyle name="40% - Accent4 2" xfId="255" xr:uid="{00000000-0005-0000-0000-00005C000000}"/>
    <cellStyle name="40% - Accent4 3" xfId="256" xr:uid="{00000000-0005-0000-0000-00005D000000}"/>
    <cellStyle name="40% - Accent4 4" xfId="257" xr:uid="{00000000-0005-0000-0000-00005E000000}"/>
    <cellStyle name="40% - Accent4 5" xfId="258" xr:uid="{00000000-0005-0000-0000-00005F000000}"/>
    <cellStyle name="40% - Accent4 6" xfId="259" xr:uid="{00000000-0005-0000-0000-000060000000}"/>
    <cellStyle name="40% - Accent4 7" xfId="260" xr:uid="{00000000-0005-0000-0000-000061000000}"/>
    <cellStyle name="40% - Accent4 8" xfId="261" xr:uid="{00000000-0005-0000-0000-000062000000}"/>
    <cellStyle name="40% - Accent4 9" xfId="262" xr:uid="{00000000-0005-0000-0000-000063000000}"/>
    <cellStyle name="40% - Accent5 10" xfId="263" xr:uid="{00000000-0005-0000-0000-000064000000}"/>
    <cellStyle name="40% - Accent5 11" xfId="264" xr:uid="{00000000-0005-0000-0000-000065000000}"/>
    <cellStyle name="40% - Accent5 2" xfId="265" xr:uid="{00000000-0005-0000-0000-000066000000}"/>
    <cellStyle name="40% - Accent5 3" xfId="266" xr:uid="{00000000-0005-0000-0000-000067000000}"/>
    <cellStyle name="40% - Accent5 4" xfId="267" xr:uid="{00000000-0005-0000-0000-000068000000}"/>
    <cellStyle name="40% - Accent5 5" xfId="268" xr:uid="{00000000-0005-0000-0000-000069000000}"/>
    <cellStyle name="40% - Accent5 6" xfId="269" xr:uid="{00000000-0005-0000-0000-00006A000000}"/>
    <cellStyle name="40% - Accent5 7" xfId="270" xr:uid="{00000000-0005-0000-0000-00006B000000}"/>
    <cellStyle name="40% - Accent5 8" xfId="271" xr:uid="{00000000-0005-0000-0000-00006C000000}"/>
    <cellStyle name="40% - Accent5 9" xfId="272" xr:uid="{00000000-0005-0000-0000-00006D000000}"/>
    <cellStyle name="40% - Accent6 10" xfId="273" xr:uid="{00000000-0005-0000-0000-00006E000000}"/>
    <cellStyle name="40% - Accent6 11" xfId="274" xr:uid="{00000000-0005-0000-0000-00006F000000}"/>
    <cellStyle name="40% - Accent6 2" xfId="275" xr:uid="{00000000-0005-0000-0000-000070000000}"/>
    <cellStyle name="40% - Accent6 3" xfId="276" xr:uid="{00000000-0005-0000-0000-000071000000}"/>
    <cellStyle name="40% - Accent6 4" xfId="277" xr:uid="{00000000-0005-0000-0000-000072000000}"/>
    <cellStyle name="40% - Accent6 5" xfId="278" xr:uid="{00000000-0005-0000-0000-000073000000}"/>
    <cellStyle name="40% - Accent6 6" xfId="279" xr:uid="{00000000-0005-0000-0000-000074000000}"/>
    <cellStyle name="40% - Accent6 7" xfId="280" xr:uid="{00000000-0005-0000-0000-000075000000}"/>
    <cellStyle name="40% - Accent6 8" xfId="281" xr:uid="{00000000-0005-0000-0000-000076000000}"/>
    <cellStyle name="40% - Accent6 9" xfId="282" xr:uid="{00000000-0005-0000-0000-000077000000}"/>
    <cellStyle name="60% - Accent1 10" xfId="283" xr:uid="{00000000-0005-0000-0000-000078000000}"/>
    <cellStyle name="60% - Accent1 11" xfId="284" xr:uid="{00000000-0005-0000-0000-000079000000}"/>
    <cellStyle name="60% - Accent1 2" xfId="285" xr:uid="{00000000-0005-0000-0000-00007A000000}"/>
    <cellStyle name="60% - Accent1 3" xfId="286" xr:uid="{00000000-0005-0000-0000-00007B000000}"/>
    <cellStyle name="60% - Accent1 4" xfId="287" xr:uid="{00000000-0005-0000-0000-00007C000000}"/>
    <cellStyle name="60% - Accent1 5" xfId="288" xr:uid="{00000000-0005-0000-0000-00007D000000}"/>
    <cellStyle name="60% - Accent1 6" xfId="289" xr:uid="{00000000-0005-0000-0000-00007E000000}"/>
    <cellStyle name="60% - Accent1 7" xfId="290" xr:uid="{00000000-0005-0000-0000-00007F000000}"/>
    <cellStyle name="60% - Accent1 8" xfId="291" xr:uid="{00000000-0005-0000-0000-000080000000}"/>
    <cellStyle name="60% - Accent1 9" xfId="292" xr:uid="{00000000-0005-0000-0000-000081000000}"/>
    <cellStyle name="60% - Accent2 10" xfId="293" xr:uid="{00000000-0005-0000-0000-000082000000}"/>
    <cellStyle name="60% - Accent2 11" xfId="294" xr:uid="{00000000-0005-0000-0000-000083000000}"/>
    <cellStyle name="60% - Accent2 2" xfId="295" xr:uid="{00000000-0005-0000-0000-000084000000}"/>
    <cellStyle name="60% - Accent2 3" xfId="296" xr:uid="{00000000-0005-0000-0000-000085000000}"/>
    <cellStyle name="60% - Accent2 4" xfId="297" xr:uid="{00000000-0005-0000-0000-000086000000}"/>
    <cellStyle name="60% - Accent2 5" xfId="298" xr:uid="{00000000-0005-0000-0000-000087000000}"/>
    <cellStyle name="60% - Accent2 6" xfId="299" xr:uid="{00000000-0005-0000-0000-000088000000}"/>
    <cellStyle name="60% - Accent2 7" xfId="300" xr:uid="{00000000-0005-0000-0000-000089000000}"/>
    <cellStyle name="60% - Accent2 8" xfId="301" xr:uid="{00000000-0005-0000-0000-00008A000000}"/>
    <cellStyle name="60% - Accent2 9" xfId="302" xr:uid="{00000000-0005-0000-0000-00008B000000}"/>
    <cellStyle name="60% - Accent3 10" xfId="303" xr:uid="{00000000-0005-0000-0000-00008C000000}"/>
    <cellStyle name="60% - Accent3 11" xfId="304" xr:uid="{00000000-0005-0000-0000-00008D000000}"/>
    <cellStyle name="60% - Accent3 2" xfId="305" xr:uid="{00000000-0005-0000-0000-00008E000000}"/>
    <cellStyle name="60% - Accent3 3" xfId="306" xr:uid="{00000000-0005-0000-0000-00008F000000}"/>
    <cellStyle name="60% - Accent3 4" xfId="307" xr:uid="{00000000-0005-0000-0000-000090000000}"/>
    <cellStyle name="60% - Accent3 5" xfId="308" xr:uid="{00000000-0005-0000-0000-000091000000}"/>
    <cellStyle name="60% - Accent3 6" xfId="309" xr:uid="{00000000-0005-0000-0000-000092000000}"/>
    <cellStyle name="60% - Accent3 7" xfId="310" xr:uid="{00000000-0005-0000-0000-000093000000}"/>
    <cellStyle name="60% - Accent3 8" xfId="311" xr:uid="{00000000-0005-0000-0000-000094000000}"/>
    <cellStyle name="60% - Accent3 9" xfId="312" xr:uid="{00000000-0005-0000-0000-000095000000}"/>
    <cellStyle name="60% - Accent4 10" xfId="313" xr:uid="{00000000-0005-0000-0000-000096000000}"/>
    <cellStyle name="60% - Accent4 11" xfId="314" xr:uid="{00000000-0005-0000-0000-000097000000}"/>
    <cellStyle name="60% - Accent4 2" xfId="315" xr:uid="{00000000-0005-0000-0000-000098000000}"/>
    <cellStyle name="60% - Accent4 3" xfId="316" xr:uid="{00000000-0005-0000-0000-000099000000}"/>
    <cellStyle name="60% - Accent4 4" xfId="317" xr:uid="{00000000-0005-0000-0000-00009A000000}"/>
    <cellStyle name="60% - Accent4 5" xfId="318" xr:uid="{00000000-0005-0000-0000-00009B000000}"/>
    <cellStyle name="60% - Accent4 6" xfId="319" xr:uid="{00000000-0005-0000-0000-00009C000000}"/>
    <cellStyle name="60% - Accent4 7" xfId="320" xr:uid="{00000000-0005-0000-0000-00009D000000}"/>
    <cellStyle name="60% - Accent4 8" xfId="321" xr:uid="{00000000-0005-0000-0000-00009E000000}"/>
    <cellStyle name="60% - Accent4 9" xfId="322" xr:uid="{00000000-0005-0000-0000-00009F000000}"/>
    <cellStyle name="60% - Accent5 10" xfId="323" xr:uid="{00000000-0005-0000-0000-0000A0000000}"/>
    <cellStyle name="60% - Accent5 11" xfId="324" xr:uid="{00000000-0005-0000-0000-0000A1000000}"/>
    <cellStyle name="60% - Accent5 2" xfId="325" xr:uid="{00000000-0005-0000-0000-0000A2000000}"/>
    <cellStyle name="60% - Accent5 3" xfId="326" xr:uid="{00000000-0005-0000-0000-0000A3000000}"/>
    <cellStyle name="60% - Accent5 4" xfId="327" xr:uid="{00000000-0005-0000-0000-0000A4000000}"/>
    <cellStyle name="60% - Accent5 5" xfId="328" xr:uid="{00000000-0005-0000-0000-0000A5000000}"/>
    <cellStyle name="60% - Accent5 6" xfId="329" xr:uid="{00000000-0005-0000-0000-0000A6000000}"/>
    <cellStyle name="60% - Accent5 7" xfId="330" xr:uid="{00000000-0005-0000-0000-0000A7000000}"/>
    <cellStyle name="60% - Accent5 8" xfId="331" xr:uid="{00000000-0005-0000-0000-0000A8000000}"/>
    <cellStyle name="60% - Accent5 9" xfId="332" xr:uid="{00000000-0005-0000-0000-0000A9000000}"/>
    <cellStyle name="60% - Accent6 10" xfId="333" xr:uid="{00000000-0005-0000-0000-0000AA000000}"/>
    <cellStyle name="60% - Accent6 11" xfId="334" xr:uid="{00000000-0005-0000-0000-0000AB000000}"/>
    <cellStyle name="60% - Accent6 2" xfId="335" xr:uid="{00000000-0005-0000-0000-0000AC000000}"/>
    <cellStyle name="60% - Accent6 3" xfId="336" xr:uid="{00000000-0005-0000-0000-0000AD000000}"/>
    <cellStyle name="60% - Accent6 4" xfId="337" xr:uid="{00000000-0005-0000-0000-0000AE000000}"/>
    <cellStyle name="60% - Accent6 5" xfId="338" xr:uid="{00000000-0005-0000-0000-0000AF000000}"/>
    <cellStyle name="60% - Accent6 6" xfId="339" xr:uid="{00000000-0005-0000-0000-0000B0000000}"/>
    <cellStyle name="60% - Accent6 7" xfId="340" xr:uid="{00000000-0005-0000-0000-0000B1000000}"/>
    <cellStyle name="60% - Accent6 8" xfId="341" xr:uid="{00000000-0005-0000-0000-0000B2000000}"/>
    <cellStyle name="60% - Accent6 9" xfId="342" xr:uid="{00000000-0005-0000-0000-0000B3000000}"/>
    <cellStyle name="Accent1 - 20%" xfId="99" xr:uid="{00000000-0005-0000-0000-0000B4000000}"/>
    <cellStyle name="Accent1 - 20% 2" xfId="343" xr:uid="{00000000-0005-0000-0000-0000B5000000}"/>
    <cellStyle name="Accent1 - 20% 3" xfId="344" xr:uid="{00000000-0005-0000-0000-0000B6000000}"/>
    <cellStyle name="Accent1 - 20% 4" xfId="345" xr:uid="{00000000-0005-0000-0000-0000B7000000}"/>
    <cellStyle name="Accent1 - 40%" xfId="100" xr:uid="{00000000-0005-0000-0000-0000B8000000}"/>
    <cellStyle name="Accent1 - 40% 2" xfId="346" xr:uid="{00000000-0005-0000-0000-0000B9000000}"/>
    <cellStyle name="Accent1 - 40% 3" xfId="347" xr:uid="{00000000-0005-0000-0000-0000BA000000}"/>
    <cellStyle name="Accent1 - 40% 4" xfId="348" xr:uid="{00000000-0005-0000-0000-0000BB000000}"/>
    <cellStyle name="Accent1 - 60%" xfId="101" xr:uid="{00000000-0005-0000-0000-0000BC000000}"/>
    <cellStyle name="Accent1 10" xfId="349" xr:uid="{00000000-0005-0000-0000-0000BD000000}"/>
    <cellStyle name="Accent1 11" xfId="350" xr:uid="{00000000-0005-0000-0000-0000BE000000}"/>
    <cellStyle name="Accent1 12" xfId="351" xr:uid="{00000000-0005-0000-0000-0000BF000000}"/>
    <cellStyle name="Accent1 13" xfId="352" xr:uid="{00000000-0005-0000-0000-0000C0000000}"/>
    <cellStyle name="Accent1 14" xfId="353" xr:uid="{00000000-0005-0000-0000-0000C1000000}"/>
    <cellStyle name="Accent1 15" xfId="354" xr:uid="{00000000-0005-0000-0000-0000C2000000}"/>
    <cellStyle name="Accent1 16" xfId="355" xr:uid="{00000000-0005-0000-0000-0000C3000000}"/>
    <cellStyle name="Accent1 2" xfId="356" xr:uid="{00000000-0005-0000-0000-0000C4000000}"/>
    <cellStyle name="Accent1 2 2" xfId="357" xr:uid="{00000000-0005-0000-0000-0000C5000000}"/>
    <cellStyle name="Accent1 2 3" xfId="358" xr:uid="{00000000-0005-0000-0000-0000C6000000}"/>
    <cellStyle name="Accent1 3" xfId="359" xr:uid="{00000000-0005-0000-0000-0000C7000000}"/>
    <cellStyle name="Accent1 3 2" xfId="360" xr:uid="{00000000-0005-0000-0000-0000C8000000}"/>
    <cellStyle name="Accent1 4" xfId="361" xr:uid="{00000000-0005-0000-0000-0000C9000000}"/>
    <cellStyle name="Accent1 5" xfId="362" xr:uid="{00000000-0005-0000-0000-0000CA000000}"/>
    <cellStyle name="Accent1 6" xfId="363" xr:uid="{00000000-0005-0000-0000-0000CB000000}"/>
    <cellStyle name="Accent1 7" xfId="364" xr:uid="{00000000-0005-0000-0000-0000CC000000}"/>
    <cellStyle name="Accent1 8" xfId="365" xr:uid="{00000000-0005-0000-0000-0000CD000000}"/>
    <cellStyle name="Accent1 9" xfId="366" xr:uid="{00000000-0005-0000-0000-0000CE000000}"/>
    <cellStyle name="Accent2 - 20%" xfId="102" xr:uid="{00000000-0005-0000-0000-0000CF000000}"/>
    <cellStyle name="Accent2 - 20% 2" xfId="367" xr:uid="{00000000-0005-0000-0000-0000D0000000}"/>
    <cellStyle name="Accent2 - 20% 3" xfId="368" xr:uid="{00000000-0005-0000-0000-0000D1000000}"/>
    <cellStyle name="Accent2 - 20% 4" xfId="369" xr:uid="{00000000-0005-0000-0000-0000D2000000}"/>
    <cellStyle name="Accent2 - 40%" xfId="103" xr:uid="{00000000-0005-0000-0000-0000D3000000}"/>
    <cellStyle name="Accent2 - 40% 2" xfId="370" xr:uid="{00000000-0005-0000-0000-0000D4000000}"/>
    <cellStyle name="Accent2 - 40% 3" xfId="371" xr:uid="{00000000-0005-0000-0000-0000D5000000}"/>
    <cellStyle name="Accent2 - 40% 4" xfId="372" xr:uid="{00000000-0005-0000-0000-0000D6000000}"/>
    <cellStyle name="Accent2 - 60%" xfId="104" xr:uid="{00000000-0005-0000-0000-0000D7000000}"/>
    <cellStyle name="Accent2 10" xfId="373" xr:uid="{00000000-0005-0000-0000-0000D8000000}"/>
    <cellStyle name="Accent2 11" xfId="374" xr:uid="{00000000-0005-0000-0000-0000D9000000}"/>
    <cellStyle name="Accent2 12" xfId="375" xr:uid="{00000000-0005-0000-0000-0000DA000000}"/>
    <cellStyle name="Accent2 13" xfId="376" xr:uid="{00000000-0005-0000-0000-0000DB000000}"/>
    <cellStyle name="Accent2 14" xfId="377" xr:uid="{00000000-0005-0000-0000-0000DC000000}"/>
    <cellStyle name="Accent2 15" xfId="378" xr:uid="{00000000-0005-0000-0000-0000DD000000}"/>
    <cellStyle name="Accent2 16" xfId="379" xr:uid="{00000000-0005-0000-0000-0000DE000000}"/>
    <cellStyle name="Accent2 2" xfId="380" xr:uid="{00000000-0005-0000-0000-0000DF000000}"/>
    <cellStyle name="Accent2 2 2" xfId="381" xr:uid="{00000000-0005-0000-0000-0000E0000000}"/>
    <cellStyle name="Accent2 2 3" xfId="382" xr:uid="{00000000-0005-0000-0000-0000E1000000}"/>
    <cellStyle name="Accent2 3" xfId="383" xr:uid="{00000000-0005-0000-0000-0000E2000000}"/>
    <cellStyle name="Accent2 3 2" xfId="384" xr:uid="{00000000-0005-0000-0000-0000E3000000}"/>
    <cellStyle name="Accent2 4" xfId="385" xr:uid="{00000000-0005-0000-0000-0000E4000000}"/>
    <cellStyle name="Accent2 5" xfId="386" xr:uid="{00000000-0005-0000-0000-0000E5000000}"/>
    <cellStyle name="Accent2 6" xfId="387" xr:uid="{00000000-0005-0000-0000-0000E6000000}"/>
    <cellStyle name="Accent2 7" xfId="388" xr:uid="{00000000-0005-0000-0000-0000E7000000}"/>
    <cellStyle name="Accent2 8" xfId="389" xr:uid="{00000000-0005-0000-0000-0000E8000000}"/>
    <cellStyle name="Accent2 9" xfId="390" xr:uid="{00000000-0005-0000-0000-0000E9000000}"/>
    <cellStyle name="Accent3 - 20%" xfId="105" xr:uid="{00000000-0005-0000-0000-0000EA000000}"/>
    <cellStyle name="Accent3 - 20% 2" xfId="391" xr:uid="{00000000-0005-0000-0000-0000EB000000}"/>
    <cellStyle name="Accent3 - 20% 3" xfId="392" xr:uid="{00000000-0005-0000-0000-0000EC000000}"/>
    <cellStyle name="Accent3 - 20% 4" xfId="393" xr:uid="{00000000-0005-0000-0000-0000ED000000}"/>
    <cellStyle name="Accent3 - 40%" xfId="106" xr:uid="{00000000-0005-0000-0000-0000EE000000}"/>
    <cellStyle name="Accent3 - 40% 2" xfId="394" xr:uid="{00000000-0005-0000-0000-0000EF000000}"/>
    <cellStyle name="Accent3 - 40% 3" xfId="395" xr:uid="{00000000-0005-0000-0000-0000F0000000}"/>
    <cellStyle name="Accent3 - 40% 4" xfId="396" xr:uid="{00000000-0005-0000-0000-0000F1000000}"/>
    <cellStyle name="Accent3 - 60%" xfId="107" xr:uid="{00000000-0005-0000-0000-0000F2000000}"/>
    <cellStyle name="Accent3 10" xfId="397" xr:uid="{00000000-0005-0000-0000-0000F3000000}"/>
    <cellStyle name="Accent3 11" xfId="398" xr:uid="{00000000-0005-0000-0000-0000F4000000}"/>
    <cellStyle name="Accent3 12" xfId="399" xr:uid="{00000000-0005-0000-0000-0000F5000000}"/>
    <cellStyle name="Accent3 13" xfId="400" xr:uid="{00000000-0005-0000-0000-0000F6000000}"/>
    <cellStyle name="Accent3 14" xfId="401" xr:uid="{00000000-0005-0000-0000-0000F7000000}"/>
    <cellStyle name="Accent3 15" xfId="402" xr:uid="{00000000-0005-0000-0000-0000F8000000}"/>
    <cellStyle name="Accent3 16" xfId="403" xr:uid="{00000000-0005-0000-0000-0000F9000000}"/>
    <cellStyle name="Accent3 2" xfId="404" xr:uid="{00000000-0005-0000-0000-0000FA000000}"/>
    <cellStyle name="Accent3 2 2" xfId="405" xr:uid="{00000000-0005-0000-0000-0000FB000000}"/>
    <cellStyle name="Accent3 2 3" xfId="406" xr:uid="{00000000-0005-0000-0000-0000FC000000}"/>
    <cellStyle name="Accent3 3" xfId="407" xr:uid="{00000000-0005-0000-0000-0000FD000000}"/>
    <cellStyle name="Accent3 3 2" xfId="408" xr:uid="{00000000-0005-0000-0000-0000FE000000}"/>
    <cellStyle name="Accent3 4" xfId="409" xr:uid="{00000000-0005-0000-0000-0000FF000000}"/>
    <cellStyle name="Accent3 5" xfId="410" xr:uid="{00000000-0005-0000-0000-000000010000}"/>
    <cellStyle name="Accent3 6" xfId="411" xr:uid="{00000000-0005-0000-0000-000001010000}"/>
    <cellStyle name="Accent3 7" xfId="412" xr:uid="{00000000-0005-0000-0000-000002010000}"/>
    <cellStyle name="Accent3 8" xfId="413" xr:uid="{00000000-0005-0000-0000-000003010000}"/>
    <cellStyle name="Accent3 9" xfId="414" xr:uid="{00000000-0005-0000-0000-000004010000}"/>
    <cellStyle name="Accent4 - 20%" xfId="108" xr:uid="{00000000-0005-0000-0000-000005010000}"/>
    <cellStyle name="Accent4 - 20% 2" xfId="415" xr:uid="{00000000-0005-0000-0000-000006010000}"/>
    <cellStyle name="Accent4 - 20% 3" xfId="416" xr:uid="{00000000-0005-0000-0000-000007010000}"/>
    <cellStyle name="Accent4 - 20% 4" xfId="417" xr:uid="{00000000-0005-0000-0000-000008010000}"/>
    <cellStyle name="Accent4 - 40%" xfId="109" xr:uid="{00000000-0005-0000-0000-000009010000}"/>
    <cellStyle name="Accent4 - 40% 2" xfId="418" xr:uid="{00000000-0005-0000-0000-00000A010000}"/>
    <cellStyle name="Accent4 - 40% 3" xfId="419" xr:uid="{00000000-0005-0000-0000-00000B010000}"/>
    <cellStyle name="Accent4 - 40% 4" xfId="420" xr:uid="{00000000-0005-0000-0000-00000C010000}"/>
    <cellStyle name="Accent4 - 60%" xfId="110" xr:uid="{00000000-0005-0000-0000-00000D010000}"/>
    <cellStyle name="Accent4 10" xfId="421" xr:uid="{00000000-0005-0000-0000-00000E010000}"/>
    <cellStyle name="Accent4 11" xfId="422" xr:uid="{00000000-0005-0000-0000-00000F010000}"/>
    <cellStyle name="Accent4 12" xfId="423" xr:uid="{00000000-0005-0000-0000-000010010000}"/>
    <cellStyle name="Accent4 13" xfId="424" xr:uid="{00000000-0005-0000-0000-000011010000}"/>
    <cellStyle name="Accent4 14" xfId="425" xr:uid="{00000000-0005-0000-0000-000012010000}"/>
    <cellStyle name="Accent4 15" xfId="426" xr:uid="{00000000-0005-0000-0000-000013010000}"/>
    <cellStyle name="Accent4 16" xfId="427" xr:uid="{00000000-0005-0000-0000-000014010000}"/>
    <cellStyle name="Accent4 2" xfId="428" xr:uid="{00000000-0005-0000-0000-000015010000}"/>
    <cellStyle name="Accent4 2 2" xfId="429" xr:uid="{00000000-0005-0000-0000-000016010000}"/>
    <cellStyle name="Accent4 2 3" xfId="430" xr:uid="{00000000-0005-0000-0000-000017010000}"/>
    <cellStyle name="Accent4 3" xfId="431" xr:uid="{00000000-0005-0000-0000-000018010000}"/>
    <cellStyle name="Accent4 3 2" xfId="432" xr:uid="{00000000-0005-0000-0000-000019010000}"/>
    <cellStyle name="Accent4 4" xfId="433" xr:uid="{00000000-0005-0000-0000-00001A010000}"/>
    <cellStyle name="Accent4 5" xfId="434" xr:uid="{00000000-0005-0000-0000-00001B010000}"/>
    <cellStyle name="Accent4 6" xfId="435" xr:uid="{00000000-0005-0000-0000-00001C010000}"/>
    <cellStyle name="Accent4 7" xfId="436" xr:uid="{00000000-0005-0000-0000-00001D010000}"/>
    <cellStyle name="Accent4 8" xfId="437" xr:uid="{00000000-0005-0000-0000-00001E010000}"/>
    <cellStyle name="Accent4 9" xfId="438" xr:uid="{00000000-0005-0000-0000-00001F010000}"/>
    <cellStyle name="Accent5 - 20%" xfId="111" xr:uid="{00000000-0005-0000-0000-000020010000}"/>
    <cellStyle name="Accent5 - 20% 2" xfId="439" xr:uid="{00000000-0005-0000-0000-000021010000}"/>
    <cellStyle name="Accent5 - 20% 3" xfId="440" xr:uid="{00000000-0005-0000-0000-000022010000}"/>
    <cellStyle name="Accent5 - 20% 4" xfId="441" xr:uid="{00000000-0005-0000-0000-000023010000}"/>
    <cellStyle name="Accent5 - 40%" xfId="112" xr:uid="{00000000-0005-0000-0000-000024010000}"/>
    <cellStyle name="Accent5 - 40% 2" xfId="442" xr:uid="{00000000-0005-0000-0000-000025010000}"/>
    <cellStyle name="Accent5 - 40% 3" xfId="443" xr:uid="{00000000-0005-0000-0000-000026010000}"/>
    <cellStyle name="Accent5 - 40% 4" xfId="444" xr:uid="{00000000-0005-0000-0000-000027010000}"/>
    <cellStyle name="Accent5 - 60%" xfId="113" xr:uid="{00000000-0005-0000-0000-000028010000}"/>
    <cellStyle name="Accent5 10" xfId="445" xr:uid="{00000000-0005-0000-0000-000029010000}"/>
    <cellStyle name="Accent5 11" xfId="446" xr:uid="{00000000-0005-0000-0000-00002A010000}"/>
    <cellStyle name="Accent5 12" xfId="447" xr:uid="{00000000-0005-0000-0000-00002B010000}"/>
    <cellStyle name="Accent5 13" xfId="448" xr:uid="{00000000-0005-0000-0000-00002C010000}"/>
    <cellStyle name="Accent5 14" xfId="449" xr:uid="{00000000-0005-0000-0000-00002D010000}"/>
    <cellStyle name="Accent5 15" xfId="450" xr:uid="{00000000-0005-0000-0000-00002E010000}"/>
    <cellStyle name="Accent5 16" xfId="451" xr:uid="{00000000-0005-0000-0000-00002F010000}"/>
    <cellStyle name="Accent5 2" xfId="452" xr:uid="{00000000-0005-0000-0000-000030010000}"/>
    <cellStyle name="Accent5 2 2" xfId="453" xr:uid="{00000000-0005-0000-0000-000031010000}"/>
    <cellStyle name="Accent5 2 3" xfId="454" xr:uid="{00000000-0005-0000-0000-000032010000}"/>
    <cellStyle name="Accent5 3" xfId="455" xr:uid="{00000000-0005-0000-0000-000033010000}"/>
    <cellStyle name="Accent5 3 2" xfId="456" xr:uid="{00000000-0005-0000-0000-000034010000}"/>
    <cellStyle name="Accent5 4" xfId="457" xr:uid="{00000000-0005-0000-0000-000035010000}"/>
    <cellStyle name="Accent5 5" xfId="458" xr:uid="{00000000-0005-0000-0000-000036010000}"/>
    <cellStyle name="Accent5 6" xfId="459" xr:uid="{00000000-0005-0000-0000-000037010000}"/>
    <cellStyle name="Accent5 7" xfId="460" xr:uid="{00000000-0005-0000-0000-000038010000}"/>
    <cellStyle name="Accent5 8" xfId="461" xr:uid="{00000000-0005-0000-0000-000039010000}"/>
    <cellStyle name="Accent5 9" xfId="462" xr:uid="{00000000-0005-0000-0000-00003A010000}"/>
    <cellStyle name="Accent6 - 20%" xfId="114" xr:uid="{00000000-0005-0000-0000-00003B010000}"/>
    <cellStyle name="Accent6 - 20% 2" xfId="463" xr:uid="{00000000-0005-0000-0000-00003C010000}"/>
    <cellStyle name="Accent6 - 20% 3" xfId="464" xr:uid="{00000000-0005-0000-0000-00003D010000}"/>
    <cellStyle name="Accent6 - 20% 4" xfId="465" xr:uid="{00000000-0005-0000-0000-00003E010000}"/>
    <cellStyle name="Accent6 - 40%" xfId="115" xr:uid="{00000000-0005-0000-0000-00003F010000}"/>
    <cellStyle name="Accent6 - 40% 2" xfId="466" xr:uid="{00000000-0005-0000-0000-000040010000}"/>
    <cellStyle name="Accent6 - 40% 3" xfId="467" xr:uid="{00000000-0005-0000-0000-000041010000}"/>
    <cellStyle name="Accent6 - 40% 4" xfId="468" xr:uid="{00000000-0005-0000-0000-000042010000}"/>
    <cellStyle name="Accent6 - 60%" xfId="116" xr:uid="{00000000-0005-0000-0000-000043010000}"/>
    <cellStyle name="Accent6 10" xfId="469" xr:uid="{00000000-0005-0000-0000-000044010000}"/>
    <cellStyle name="Accent6 11" xfId="470" xr:uid="{00000000-0005-0000-0000-000045010000}"/>
    <cellStyle name="Accent6 12" xfId="471" xr:uid="{00000000-0005-0000-0000-000046010000}"/>
    <cellStyle name="Accent6 13" xfId="472" xr:uid="{00000000-0005-0000-0000-000047010000}"/>
    <cellStyle name="Accent6 14" xfId="473" xr:uid="{00000000-0005-0000-0000-000048010000}"/>
    <cellStyle name="Accent6 15" xfId="474" xr:uid="{00000000-0005-0000-0000-000049010000}"/>
    <cellStyle name="Accent6 16" xfId="475" xr:uid="{00000000-0005-0000-0000-00004A010000}"/>
    <cellStyle name="Accent6 2" xfId="476" xr:uid="{00000000-0005-0000-0000-00004B010000}"/>
    <cellStyle name="Accent6 2 2" xfId="477" xr:uid="{00000000-0005-0000-0000-00004C010000}"/>
    <cellStyle name="Accent6 2 3" xfId="478" xr:uid="{00000000-0005-0000-0000-00004D010000}"/>
    <cellStyle name="Accent6 3" xfId="479" xr:uid="{00000000-0005-0000-0000-00004E010000}"/>
    <cellStyle name="Accent6 3 2" xfId="480" xr:uid="{00000000-0005-0000-0000-00004F010000}"/>
    <cellStyle name="Accent6 4" xfId="481" xr:uid="{00000000-0005-0000-0000-000050010000}"/>
    <cellStyle name="Accent6 5" xfId="482" xr:uid="{00000000-0005-0000-0000-000051010000}"/>
    <cellStyle name="Accent6 6" xfId="483" xr:uid="{00000000-0005-0000-0000-000052010000}"/>
    <cellStyle name="Accent6 7" xfId="484" xr:uid="{00000000-0005-0000-0000-000053010000}"/>
    <cellStyle name="Accent6 8" xfId="485" xr:uid="{00000000-0005-0000-0000-000054010000}"/>
    <cellStyle name="Accent6 9" xfId="486" xr:uid="{00000000-0005-0000-0000-000055010000}"/>
    <cellStyle name="Bad 10" xfId="487" xr:uid="{00000000-0005-0000-0000-000056010000}"/>
    <cellStyle name="Bad 11" xfId="488" xr:uid="{00000000-0005-0000-0000-000057010000}"/>
    <cellStyle name="Bad 12" xfId="489" xr:uid="{00000000-0005-0000-0000-000058010000}"/>
    <cellStyle name="Bad 13" xfId="490" xr:uid="{00000000-0005-0000-0000-000059010000}"/>
    <cellStyle name="Bad 14" xfId="491" xr:uid="{00000000-0005-0000-0000-00005A010000}"/>
    <cellStyle name="Bad 15" xfId="492" xr:uid="{00000000-0005-0000-0000-00005B010000}"/>
    <cellStyle name="Bad 16" xfId="493" xr:uid="{00000000-0005-0000-0000-00005C010000}"/>
    <cellStyle name="Bad 2" xfId="494" xr:uid="{00000000-0005-0000-0000-00005D010000}"/>
    <cellStyle name="Bad 2 2" xfId="495" xr:uid="{00000000-0005-0000-0000-00005E010000}"/>
    <cellStyle name="Bad 2 3" xfId="496" xr:uid="{00000000-0005-0000-0000-00005F010000}"/>
    <cellStyle name="Bad 3" xfId="497" xr:uid="{00000000-0005-0000-0000-000060010000}"/>
    <cellStyle name="Bad 3 2" xfId="498" xr:uid="{00000000-0005-0000-0000-000061010000}"/>
    <cellStyle name="Bad 4" xfId="499" xr:uid="{00000000-0005-0000-0000-000062010000}"/>
    <cellStyle name="Bad 5" xfId="500" xr:uid="{00000000-0005-0000-0000-000063010000}"/>
    <cellStyle name="Bad 6" xfId="501" xr:uid="{00000000-0005-0000-0000-000064010000}"/>
    <cellStyle name="Bad 7" xfId="502" xr:uid="{00000000-0005-0000-0000-000065010000}"/>
    <cellStyle name="Bad 8" xfId="503" xr:uid="{00000000-0005-0000-0000-000066010000}"/>
    <cellStyle name="Bad 9" xfId="504" xr:uid="{00000000-0005-0000-0000-000067010000}"/>
    <cellStyle name="BOOKMAN" xfId="505" xr:uid="{00000000-0005-0000-0000-000068010000}"/>
    <cellStyle name="Calc Currency (0)" xfId="1" xr:uid="{00000000-0005-0000-0000-000069010000}"/>
    <cellStyle name="Calculation 10" xfId="506" xr:uid="{00000000-0005-0000-0000-00006A010000}"/>
    <cellStyle name="Calculation 11" xfId="507" xr:uid="{00000000-0005-0000-0000-00006B010000}"/>
    <cellStyle name="Calculation 12" xfId="508" xr:uid="{00000000-0005-0000-0000-00006C010000}"/>
    <cellStyle name="Calculation 13" xfId="509" xr:uid="{00000000-0005-0000-0000-00006D010000}"/>
    <cellStyle name="Calculation 14" xfId="510" xr:uid="{00000000-0005-0000-0000-00006E010000}"/>
    <cellStyle name="Calculation 15" xfId="511" xr:uid="{00000000-0005-0000-0000-00006F010000}"/>
    <cellStyle name="Calculation 16" xfId="512" xr:uid="{00000000-0005-0000-0000-000070010000}"/>
    <cellStyle name="Calculation 2" xfId="513" xr:uid="{00000000-0005-0000-0000-000071010000}"/>
    <cellStyle name="Calculation 2 2" xfId="514" xr:uid="{00000000-0005-0000-0000-000072010000}"/>
    <cellStyle name="Calculation 2 3" xfId="515" xr:uid="{00000000-0005-0000-0000-000073010000}"/>
    <cellStyle name="Calculation 2 4" xfId="516" xr:uid="{00000000-0005-0000-0000-000074010000}"/>
    <cellStyle name="Calculation 3" xfId="517" xr:uid="{00000000-0005-0000-0000-000075010000}"/>
    <cellStyle name="Calculation 3 2" xfId="518" xr:uid="{00000000-0005-0000-0000-000076010000}"/>
    <cellStyle name="Calculation 4" xfId="519" xr:uid="{00000000-0005-0000-0000-000077010000}"/>
    <cellStyle name="Calculation 5" xfId="520" xr:uid="{00000000-0005-0000-0000-000078010000}"/>
    <cellStyle name="Calculation 6" xfId="521" xr:uid="{00000000-0005-0000-0000-000079010000}"/>
    <cellStyle name="Calculation 7" xfId="522" xr:uid="{00000000-0005-0000-0000-00007A010000}"/>
    <cellStyle name="Calculation 8" xfId="523" xr:uid="{00000000-0005-0000-0000-00007B010000}"/>
    <cellStyle name="Calculation 9" xfId="524" xr:uid="{00000000-0005-0000-0000-00007C010000}"/>
    <cellStyle name="Check Cell 10" xfId="525" xr:uid="{00000000-0005-0000-0000-00007D010000}"/>
    <cellStyle name="Check Cell 11" xfId="526" xr:uid="{00000000-0005-0000-0000-00007E010000}"/>
    <cellStyle name="Check Cell 12" xfId="527" xr:uid="{00000000-0005-0000-0000-00007F010000}"/>
    <cellStyle name="Check Cell 13" xfId="528" xr:uid="{00000000-0005-0000-0000-000080010000}"/>
    <cellStyle name="Check Cell 14" xfId="529" xr:uid="{00000000-0005-0000-0000-000081010000}"/>
    <cellStyle name="Check Cell 15" xfId="530" xr:uid="{00000000-0005-0000-0000-000082010000}"/>
    <cellStyle name="Check Cell 16" xfId="531" xr:uid="{00000000-0005-0000-0000-000083010000}"/>
    <cellStyle name="Check Cell 2" xfId="532" xr:uid="{00000000-0005-0000-0000-000084010000}"/>
    <cellStyle name="Check Cell 2 2" xfId="533" xr:uid="{00000000-0005-0000-0000-000085010000}"/>
    <cellStyle name="Check Cell 2 3" xfId="534" xr:uid="{00000000-0005-0000-0000-000086010000}"/>
    <cellStyle name="Check Cell 3" xfId="535" xr:uid="{00000000-0005-0000-0000-000087010000}"/>
    <cellStyle name="Check Cell 3 2" xfId="536" xr:uid="{00000000-0005-0000-0000-000088010000}"/>
    <cellStyle name="Check Cell 4" xfId="537" xr:uid="{00000000-0005-0000-0000-000089010000}"/>
    <cellStyle name="Check Cell 5" xfId="538" xr:uid="{00000000-0005-0000-0000-00008A010000}"/>
    <cellStyle name="Check Cell 6" xfId="539" xr:uid="{00000000-0005-0000-0000-00008B010000}"/>
    <cellStyle name="Check Cell 7" xfId="540" xr:uid="{00000000-0005-0000-0000-00008C010000}"/>
    <cellStyle name="Check Cell 8" xfId="541" xr:uid="{00000000-0005-0000-0000-00008D010000}"/>
    <cellStyle name="Check Cell 9" xfId="542" xr:uid="{00000000-0005-0000-0000-00008E010000}"/>
    <cellStyle name="Comma  - Style1" xfId="2" xr:uid="{00000000-0005-0000-0000-00008F010000}"/>
    <cellStyle name="Comma  - Style1 2" xfId="543" xr:uid="{00000000-0005-0000-0000-000090010000}"/>
    <cellStyle name="Comma  - Style1 3" xfId="544" xr:uid="{00000000-0005-0000-0000-000091010000}"/>
    <cellStyle name="Comma  - Style1 4" xfId="545" xr:uid="{00000000-0005-0000-0000-000092010000}"/>
    <cellStyle name="Comma  - Style1 5" xfId="546" xr:uid="{00000000-0005-0000-0000-000093010000}"/>
    <cellStyle name="Comma  - Style1 6" xfId="547" xr:uid="{00000000-0005-0000-0000-000094010000}"/>
    <cellStyle name="Comma  - Style1_PMGSY_-NEW_-Seebai1" xfId="548" xr:uid="{00000000-0005-0000-0000-000095010000}"/>
    <cellStyle name="Comma  - Style2" xfId="3" xr:uid="{00000000-0005-0000-0000-000096010000}"/>
    <cellStyle name="Comma  - Style2 2" xfId="549" xr:uid="{00000000-0005-0000-0000-000097010000}"/>
    <cellStyle name="Comma  - Style2 3" xfId="550" xr:uid="{00000000-0005-0000-0000-000098010000}"/>
    <cellStyle name="Comma  - Style2 4" xfId="551" xr:uid="{00000000-0005-0000-0000-000099010000}"/>
    <cellStyle name="Comma  - Style2 5" xfId="552" xr:uid="{00000000-0005-0000-0000-00009A010000}"/>
    <cellStyle name="Comma  - Style2 6" xfId="553" xr:uid="{00000000-0005-0000-0000-00009B010000}"/>
    <cellStyle name="Comma  - Style2_PMGSY_-NEW_-Seebai1" xfId="554" xr:uid="{00000000-0005-0000-0000-00009C010000}"/>
    <cellStyle name="Comma  - Style3" xfId="4" xr:uid="{00000000-0005-0000-0000-00009D010000}"/>
    <cellStyle name="Comma  - Style3 2" xfId="555" xr:uid="{00000000-0005-0000-0000-00009E010000}"/>
    <cellStyle name="Comma  - Style3 3" xfId="556" xr:uid="{00000000-0005-0000-0000-00009F010000}"/>
    <cellStyle name="Comma  - Style3 4" xfId="557" xr:uid="{00000000-0005-0000-0000-0000A0010000}"/>
    <cellStyle name="Comma  - Style3 5" xfId="558" xr:uid="{00000000-0005-0000-0000-0000A1010000}"/>
    <cellStyle name="Comma  - Style3 6" xfId="559" xr:uid="{00000000-0005-0000-0000-0000A2010000}"/>
    <cellStyle name="Comma  - Style3_PMGSY_-NEW_-Seebai1" xfId="560" xr:uid="{00000000-0005-0000-0000-0000A3010000}"/>
    <cellStyle name="Comma  - Style4" xfId="5" xr:uid="{00000000-0005-0000-0000-0000A4010000}"/>
    <cellStyle name="Comma  - Style4 2" xfId="561" xr:uid="{00000000-0005-0000-0000-0000A5010000}"/>
    <cellStyle name="Comma  - Style4 3" xfId="562" xr:uid="{00000000-0005-0000-0000-0000A6010000}"/>
    <cellStyle name="Comma  - Style4 4" xfId="563" xr:uid="{00000000-0005-0000-0000-0000A7010000}"/>
    <cellStyle name="Comma  - Style4 5" xfId="564" xr:uid="{00000000-0005-0000-0000-0000A8010000}"/>
    <cellStyle name="Comma  - Style4 6" xfId="565" xr:uid="{00000000-0005-0000-0000-0000A9010000}"/>
    <cellStyle name="Comma  - Style4_PMGSY_-NEW_-Seebai1" xfId="566" xr:uid="{00000000-0005-0000-0000-0000AA010000}"/>
    <cellStyle name="Comma  - Style5" xfId="6" xr:uid="{00000000-0005-0000-0000-0000AB010000}"/>
    <cellStyle name="Comma  - Style5 2" xfId="567" xr:uid="{00000000-0005-0000-0000-0000AC010000}"/>
    <cellStyle name="Comma  - Style5 3" xfId="568" xr:uid="{00000000-0005-0000-0000-0000AD010000}"/>
    <cellStyle name="Comma  - Style5 4" xfId="569" xr:uid="{00000000-0005-0000-0000-0000AE010000}"/>
    <cellStyle name="Comma  - Style5 5" xfId="570" xr:uid="{00000000-0005-0000-0000-0000AF010000}"/>
    <cellStyle name="Comma  - Style5 6" xfId="571" xr:uid="{00000000-0005-0000-0000-0000B0010000}"/>
    <cellStyle name="Comma  - Style5_PMGSY_-NEW_-Seebai1" xfId="572" xr:uid="{00000000-0005-0000-0000-0000B1010000}"/>
    <cellStyle name="Comma  - Style6" xfId="7" xr:uid="{00000000-0005-0000-0000-0000B2010000}"/>
    <cellStyle name="Comma  - Style6 2" xfId="573" xr:uid="{00000000-0005-0000-0000-0000B3010000}"/>
    <cellStyle name="Comma  - Style6 3" xfId="574" xr:uid="{00000000-0005-0000-0000-0000B4010000}"/>
    <cellStyle name="Comma  - Style6 4" xfId="575" xr:uid="{00000000-0005-0000-0000-0000B5010000}"/>
    <cellStyle name="Comma  - Style6 5" xfId="576" xr:uid="{00000000-0005-0000-0000-0000B6010000}"/>
    <cellStyle name="Comma  - Style6 6" xfId="577" xr:uid="{00000000-0005-0000-0000-0000B7010000}"/>
    <cellStyle name="Comma  - Style6_PMGSY_-NEW_-Seebai1" xfId="578" xr:uid="{00000000-0005-0000-0000-0000B8010000}"/>
    <cellStyle name="Comma  - Style7" xfId="8" xr:uid="{00000000-0005-0000-0000-0000B9010000}"/>
    <cellStyle name="Comma  - Style7 2" xfId="579" xr:uid="{00000000-0005-0000-0000-0000BA010000}"/>
    <cellStyle name="Comma  - Style7 3" xfId="580" xr:uid="{00000000-0005-0000-0000-0000BB010000}"/>
    <cellStyle name="Comma  - Style7 4" xfId="581" xr:uid="{00000000-0005-0000-0000-0000BC010000}"/>
    <cellStyle name="Comma  - Style7 5" xfId="582" xr:uid="{00000000-0005-0000-0000-0000BD010000}"/>
    <cellStyle name="Comma  - Style7 6" xfId="583" xr:uid="{00000000-0005-0000-0000-0000BE010000}"/>
    <cellStyle name="Comma  - Style7_PMGSY_-NEW_-Seebai1" xfId="584" xr:uid="{00000000-0005-0000-0000-0000BF010000}"/>
    <cellStyle name="Comma  - Style8" xfId="9" xr:uid="{00000000-0005-0000-0000-0000C0010000}"/>
    <cellStyle name="Comma  - Style8 2" xfId="585" xr:uid="{00000000-0005-0000-0000-0000C1010000}"/>
    <cellStyle name="Comma  - Style8 3" xfId="586" xr:uid="{00000000-0005-0000-0000-0000C2010000}"/>
    <cellStyle name="Comma  - Style8 4" xfId="587" xr:uid="{00000000-0005-0000-0000-0000C3010000}"/>
    <cellStyle name="Comma  - Style8 5" xfId="588" xr:uid="{00000000-0005-0000-0000-0000C4010000}"/>
    <cellStyle name="Comma  - Style8 6" xfId="589" xr:uid="{00000000-0005-0000-0000-0000C5010000}"/>
    <cellStyle name="Comma  - Style8_PMGSY_-NEW_-Seebai1" xfId="590" xr:uid="{00000000-0005-0000-0000-0000C6010000}"/>
    <cellStyle name="Comma 2" xfId="10" xr:uid="{00000000-0005-0000-0000-0000C7010000}"/>
    <cellStyle name="Comma 2 10" xfId="591" xr:uid="{00000000-0005-0000-0000-0000C8010000}"/>
    <cellStyle name="Comma 2 11" xfId="592" xr:uid="{00000000-0005-0000-0000-0000C9010000}"/>
    <cellStyle name="Comma 2 12" xfId="593" xr:uid="{00000000-0005-0000-0000-0000CA010000}"/>
    <cellStyle name="Comma 2 13" xfId="594" xr:uid="{00000000-0005-0000-0000-0000CB010000}"/>
    <cellStyle name="Comma 2 2" xfId="595" xr:uid="{00000000-0005-0000-0000-0000CC010000}"/>
    <cellStyle name="Comma 2 2 10" xfId="596" xr:uid="{00000000-0005-0000-0000-0000CD010000}"/>
    <cellStyle name="Comma 2 2 11" xfId="597" xr:uid="{00000000-0005-0000-0000-0000CE010000}"/>
    <cellStyle name="Comma 2 2 2" xfId="598" xr:uid="{00000000-0005-0000-0000-0000CF010000}"/>
    <cellStyle name="Comma 2 2 3" xfId="599" xr:uid="{00000000-0005-0000-0000-0000D0010000}"/>
    <cellStyle name="Comma 2 2 4" xfId="600" xr:uid="{00000000-0005-0000-0000-0000D1010000}"/>
    <cellStyle name="Comma 2 2 5" xfId="601" xr:uid="{00000000-0005-0000-0000-0000D2010000}"/>
    <cellStyle name="Comma 2 2 6" xfId="602" xr:uid="{00000000-0005-0000-0000-0000D3010000}"/>
    <cellStyle name="Comma 2 2 7" xfId="603" xr:uid="{00000000-0005-0000-0000-0000D4010000}"/>
    <cellStyle name="Comma 2 2 8" xfId="604" xr:uid="{00000000-0005-0000-0000-0000D5010000}"/>
    <cellStyle name="Comma 2 2 9" xfId="605" xr:uid="{00000000-0005-0000-0000-0000D6010000}"/>
    <cellStyle name="Comma 2 3" xfId="606" xr:uid="{00000000-0005-0000-0000-0000D7010000}"/>
    <cellStyle name="Comma 2 3 2" xfId="607" xr:uid="{00000000-0005-0000-0000-0000D8010000}"/>
    <cellStyle name="Comma 2 3 3" xfId="608" xr:uid="{00000000-0005-0000-0000-0000D9010000}"/>
    <cellStyle name="Comma 2 3 4" xfId="609" xr:uid="{00000000-0005-0000-0000-0000DA010000}"/>
    <cellStyle name="Comma 2 4" xfId="610" xr:uid="{00000000-0005-0000-0000-0000DB010000}"/>
    <cellStyle name="Comma 2 4 2" xfId="611" xr:uid="{00000000-0005-0000-0000-0000DC010000}"/>
    <cellStyle name="Comma 2 5" xfId="612" xr:uid="{00000000-0005-0000-0000-0000DD010000}"/>
    <cellStyle name="Comma 2 6" xfId="613" xr:uid="{00000000-0005-0000-0000-0000DE010000}"/>
    <cellStyle name="Comma 2 7" xfId="614" xr:uid="{00000000-0005-0000-0000-0000DF010000}"/>
    <cellStyle name="Comma 2 8" xfId="615" xr:uid="{00000000-0005-0000-0000-0000E0010000}"/>
    <cellStyle name="Comma 2 9" xfId="616" xr:uid="{00000000-0005-0000-0000-0000E1010000}"/>
    <cellStyle name="Comma 2_CC Bill" xfId="617" xr:uid="{00000000-0005-0000-0000-0000E2010000}"/>
    <cellStyle name="Comma 3" xfId="11" xr:uid="{00000000-0005-0000-0000-0000E3010000}"/>
    <cellStyle name="Comma 3 10" xfId="618" xr:uid="{00000000-0005-0000-0000-0000E4010000}"/>
    <cellStyle name="Comma 3 11" xfId="619" xr:uid="{00000000-0005-0000-0000-0000E5010000}"/>
    <cellStyle name="Comma 3 2" xfId="620" xr:uid="{00000000-0005-0000-0000-0000E6010000}"/>
    <cellStyle name="Comma 3 2 2" xfId="621" xr:uid="{00000000-0005-0000-0000-0000E7010000}"/>
    <cellStyle name="Comma 3 2 2 2" xfId="622" xr:uid="{00000000-0005-0000-0000-0000E8010000}"/>
    <cellStyle name="Comma 3 2 2 2 2" xfId="623" xr:uid="{00000000-0005-0000-0000-0000E9010000}"/>
    <cellStyle name="Comma 3 2 2 2 3" xfId="624" xr:uid="{00000000-0005-0000-0000-0000EA010000}"/>
    <cellStyle name="Comma 3 2 2 2 4" xfId="625" xr:uid="{00000000-0005-0000-0000-0000EB010000}"/>
    <cellStyle name="Comma 3 2 2 2_RA-2 CC" xfId="626" xr:uid="{00000000-0005-0000-0000-0000EC010000}"/>
    <cellStyle name="Comma 3 3" xfId="627" xr:uid="{00000000-0005-0000-0000-0000ED010000}"/>
    <cellStyle name="Comma 3 3 2" xfId="628" xr:uid="{00000000-0005-0000-0000-0000EE010000}"/>
    <cellStyle name="Comma 3 4" xfId="629" xr:uid="{00000000-0005-0000-0000-0000EF010000}"/>
    <cellStyle name="Comma 3 5" xfId="630" xr:uid="{00000000-0005-0000-0000-0000F0010000}"/>
    <cellStyle name="Comma 3 6" xfId="631" xr:uid="{00000000-0005-0000-0000-0000F1010000}"/>
    <cellStyle name="Comma 3 7" xfId="632" xr:uid="{00000000-0005-0000-0000-0000F2010000}"/>
    <cellStyle name="Comma 3 8" xfId="633" xr:uid="{00000000-0005-0000-0000-0000F3010000}"/>
    <cellStyle name="Comma 3 9" xfId="634" xr:uid="{00000000-0005-0000-0000-0000F4010000}"/>
    <cellStyle name="Comma 3_CC Bill" xfId="635" xr:uid="{00000000-0005-0000-0000-0000F5010000}"/>
    <cellStyle name="Comma 4" xfId="117" xr:uid="{00000000-0005-0000-0000-0000F6010000}"/>
    <cellStyle name="Comma 4 2" xfId="636" xr:uid="{00000000-0005-0000-0000-0000F7010000}"/>
    <cellStyle name="Comma 4 2 2" xfId="637" xr:uid="{00000000-0005-0000-0000-0000F8010000}"/>
    <cellStyle name="Comma 4 3" xfId="638" xr:uid="{00000000-0005-0000-0000-0000F9010000}"/>
    <cellStyle name="Comma 4 4" xfId="639" xr:uid="{00000000-0005-0000-0000-0000FA010000}"/>
    <cellStyle name="Comma 4_CC Bill" xfId="640" xr:uid="{00000000-0005-0000-0000-0000FB010000}"/>
    <cellStyle name="Comma 5" xfId="118" xr:uid="{00000000-0005-0000-0000-0000FC010000}"/>
    <cellStyle name="Comma 5 2" xfId="641" xr:uid="{00000000-0005-0000-0000-0000FD010000}"/>
    <cellStyle name="Comma 5 3" xfId="642" xr:uid="{00000000-0005-0000-0000-0000FE010000}"/>
    <cellStyle name="Comma 6" xfId="119" xr:uid="{00000000-0005-0000-0000-0000FF010000}"/>
    <cellStyle name="Comma 6 2" xfId="643" xr:uid="{00000000-0005-0000-0000-000000020000}"/>
    <cellStyle name="Comma 6 3" xfId="644" xr:uid="{00000000-0005-0000-0000-000001020000}"/>
    <cellStyle name="Comma 7" xfId="120" xr:uid="{00000000-0005-0000-0000-000002020000}"/>
    <cellStyle name="Comma 7 2" xfId="645" xr:uid="{00000000-0005-0000-0000-000003020000}"/>
    <cellStyle name="Comma 7 3" xfId="646" xr:uid="{00000000-0005-0000-0000-000004020000}"/>
    <cellStyle name="Comma 8" xfId="647" xr:uid="{00000000-0005-0000-0000-000005020000}"/>
    <cellStyle name="Copied" xfId="12" xr:uid="{00000000-0005-0000-0000-000006020000}"/>
    <cellStyle name="Copied 2" xfId="648" xr:uid="{00000000-0005-0000-0000-000007020000}"/>
    <cellStyle name="Copied 3" xfId="649" xr:uid="{00000000-0005-0000-0000-000008020000}"/>
    <cellStyle name="Copied 4" xfId="650" xr:uid="{00000000-0005-0000-0000-000009020000}"/>
    <cellStyle name="Copied 5" xfId="651" xr:uid="{00000000-0005-0000-0000-00000A020000}"/>
    <cellStyle name="Copied 6" xfId="652" xr:uid="{00000000-0005-0000-0000-00000B020000}"/>
    <cellStyle name="Copied_AKKAMPALLI - RACHANAPALLI RD TO N R R COLONY" xfId="653" xr:uid="{00000000-0005-0000-0000-00000C020000}"/>
    <cellStyle name="Currency 2" xfId="13" xr:uid="{00000000-0005-0000-0000-00000D020000}"/>
    <cellStyle name="Currency 2 2" xfId="654" xr:uid="{00000000-0005-0000-0000-00000E020000}"/>
    <cellStyle name="Currency 3" xfId="74" xr:uid="{00000000-0005-0000-0000-00000F020000}"/>
    <cellStyle name="Currency 4" xfId="121" xr:uid="{00000000-0005-0000-0000-000010020000}"/>
    <cellStyle name="Currency 5" xfId="122" xr:uid="{00000000-0005-0000-0000-000011020000}"/>
    <cellStyle name="Currency 6" xfId="655" xr:uid="{00000000-0005-0000-0000-000012020000}"/>
    <cellStyle name="Emphasis 1" xfId="123" xr:uid="{00000000-0005-0000-0000-000013020000}"/>
    <cellStyle name="Emphasis 2" xfId="124" xr:uid="{00000000-0005-0000-0000-000014020000}"/>
    <cellStyle name="Emphasis 3" xfId="125" xr:uid="{00000000-0005-0000-0000-000015020000}"/>
    <cellStyle name="Entered" xfId="14" xr:uid="{00000000-0005-0000-0000-000016020000}"/>
    <cellStyle name="Entered 2" xfId="656" xr:uid="{00000000-0005-0000-0000-000017020000}"/>
    <cellStyle name="Entered 3" xfId="657" xr:uid="{00000000-0005-0000-0000-000018020000}"/>
    <cellStyle name="Entered 4" xfId="658" xr:uid="{00000000-0005-0000-0000-000019020000}"/>
    <cellStyle name="Entered 5" xfId="659" xr:uid="{00000000-0005-0000-0000-00001A020000}"/>
    <cellStyle name="Entered 6" xfId="660" xr:uid="{00000000-0005-0000-0000-00001B020000}"/>
    <cellStyle name="Entered_AKKAMPALLI - RACHANAPALLI RD TO N R R COLONY" xfId="661" xr:uid="{00000000-0005-0000-0000-00001C020000}"/>
    <cellStyle name="Euro" xfId="126" xr:uid="{00000000-0005-0000-0000-00001D020000}"/>
    <cellStyle name="Excel Built-in Normal" xfId="127" xr:uid="{00000000-0005-0000-0000-00001E020000}"/>
    <cellStyle name="Excel Built-in Normal 2" xfId="662" xr:uid="{00000000-0005-0000-0000-00001F020000}"/>
    <cellStyle name="Excel_BuiltIn_Total" xfId="663" xr:uid="{00000000-0005-0000-0000-000020020000}"/>
    <cellStyle name="Explanatory Text 10" xfId="664" xr:uid="{00000000-0005-0000-0000-000021020000}"/>
    <cellStyle name="Explanatory Text 11" xfId="665" xr:uid="{00000000-0005-0000-0000-000022020000}"/>
    <cellStyle name="Explanatory Text 2" xfId="666" xr:uid="{00000000-0005-0000-0000-000023020000}"/>
    <cellStyle name="Explanatory Text 3" xfId="667" xr:uid="{00000000-0005-0000-0000-000024020000}"/>
    <cellStyle name="Explanatory Text 4" xfId="668" xr:uid="{00000000-0005-0000-0000-000025020000}"/>
    <cellStyle name="Explanatory Text 5" xfId="669" xr:uid="{00000000-0005-0000-0000-000026020000}"/>
    <cellStyle name="Explanatory Text 6" xfId="670" xr:uid="{00000000-0005-0000-0000-000027020000}"/>
    <cellStyle name="Explanatory Text 7" xfId="671" xr:uid="{00000000-0005-0000-0000-000028020000}"/>
    <cellStyle name="Explanatory Text 8" xfId="672" xr:uid="{00000000-0005-0000-0000-000029020000}"/>
    <cellStyle name="Explanatory Text 9" xfId="673" xr:uid="{00000000-0005-0000-0000-00002A020000}"/>
    <cellStyle name="Fixed" xfId="15" xr:uid="{00000000-0005-0000-0000-00002B020000}"/>
    <cellStyle name="Fixed 2" xfId="674" xr:uid="{00000000-0005-0000-0000-00002C020000}"/>
    <cellStyle name="Fixed 3" xfId="675" xr:uid="{00000000-0005-0000-0000-00002D020000}"/>
    <cellStyle name="general" xfId="16" xr:uid="{00000000-0005-0000-0000-00002E020000}"/>
    <cellStyle name="general 2" xfId="75" xr:uid="{00000000-0005-0000-0000-00002F020000}"/>
    <cellStyle name="general 3" xfId="76" xr:uid="{00000000-0005-0000-0000-000030020000}"/>
    <cellStyle name="general 4" xfId="77" xr:uid="{00000000-0005-0000-0000-000031020000}"/>
    <cellStyle name="general 5" xfId="676" xr:uid="{00000000-0005-0000-0000-000032020000}"/>
    <cellStyle name="general 6" xfId="677" xr:uid="{00000000-0005-0000-0000-000033020000}"/>
    <cellStyle name="general_Nakkabokkalapdu Grn Anganwadi     6-11-2016 for Bill," xfId="678" xr:uid="{00000000-0005-0000-0000-000034020000}"/>
    <cellStyle name="Good 10" xfId="679" xr:uid="{00000000-0005-0000-0000-000035020000}"/>
    <cellStyle name="Good 11" xfId="680" xr:uid="{00000000-0005-0000-0000-000036020000}"/>
    <cellStyle name="Good 12" xfId="681" xr:uid="{00000000-0005-0000-0000-000037020000}"/>
    <cellStyle name="Good 13" xfId="682" xr:uid="{00000000-0005-0000-0000-000038020000}"/>
    <cellStyle name="Good 14" xfId="683" xr:uid="{00000000-0005-0000-0000-000039020000}"/>
    <cellStyle name="Good 15" xfId="684" xr:uid="{00000000-0005-0000-0000-00003A020000}"/>
    <cellStyle name="Good 16" xfId="685" xr:uid="{00000000-0005-0000-0000-00003B020000}"/>
    <cellStyle name="Good 2" xfId="686" xr:uid="{00000000-0005-0000-0000-00003C020000}"/>
    <cellStyle name="Good 2 2" xfId="687" xr:uid="{00000000-0005-0000-0000-00003D020000}"/>
    <cellStyle name="Good 2 3" xfId="688" xr:uid="{00000000-0005-0000-0000-00003E020000}"/>
    <cellStyle name="Good 3" xfId="689" xr:uid="{00000000-0005-0000-0000-00003F020000}"/>
    <cellStyle name="Good 3 2" xfId="690" xr:uid="{00000000-0005-0000-0000-000040020000}"/>
    <cellStyle name="Good 4" xfId="691" xr:uid="{00000000-0005-0000-0000-000041020000}"/>
    <cellStyle name="Good 5" xfId="692" xr:uid="{00000000-0005-0000-0000-000042020000}"/>
    <cellStyle name="Good 6" xfId="693" xr:uid="{00000000-0005-0000-0000-000043020000}"/>
    <cellStyle name="Good 7" xfId="694" xr:uid="{00000000-0005-0000-0000-000044020000}"/>
    <cellStyle name="Good 8" xfId="695" xr:uid="{00000000-0005-0000-0000-000045020000}"/>
    <cellStyle name="Good 9" xfId="696" xr:uid="{00000000-0005-0000-0000-000046020000}"/>
    <cellStyle name="Grey" xfId="17" xr:uid="{00000000-0005-0000-0000-000047020000}"/>
    <cellStyle name="Grey 2" xfId="697" xr:uid="{00000000-0005-0000-0000-000048020000}"/>
    <cellStyle name="Header1" xfId="18" xr:uid="{00000000-0005-0000-0000-000049020000}"/>
    <cellStyle name="Header2" xfId="19" xr:uid="{00000000-0005-0000-0000-00004A020000}"/>
    <cellStyle name="Heading 1 10" xfId="698" xr:uid="{00000000-0005-0000-0000-00004B020000}"/>
    <cellStyle name="Heading 1 11" xfId="699" xr:uid="{00000000-0005-0000-0000-00004C020000}"/>
    <cellStyle name="Heading 1 12" xfId="700" xr:uid="{00000000-0005-0000-0000-00004D020000}"/>
    <cellStyle name="Heading 1 13" xfId="701" xr:uid="{00000000-0005-0000-0000-00004E020000}"/>
    <cellStyle name="Heading 1 14" xfId="702" xr:uid="{00000000-0005-0000-0000-00004F020000}"/>
    <cellStyle name="Heading 1 15" xfId="703" xr:uid="{00000000-0005-0000-0000-000050020000}"/>
    <cellStyle name="Heading 1 16" xfId="704" xr:uid="{00000000-0005-0000-0000-000051020000}"/>
    <cellStyle name="Heading 1 2" xfId="705" xr:uid="{00000000-0005-0000-0000-000052020000}"/>
    <cellStyle name="Heading 1 2 2" xfId="706" xr:uid="{00000000-0005-0000-0000-000053020000}"/>
    <cellStyle name="Heading 1 2 3" xfId="707" xr:uid="{00000000-0005-0000-0000-000054020000}"/>
    <cellStyle name="Heading 1 3" xfId="708" xr:uid="{00000000-0005-0000-0000-000055020000}"/>
    <cellStyle name="Heading 1 3 2" xfId="709" xr:uid="{00000000-0005-0000-0000-000056020000}"/>
    <cellStyle name="Heading 1 4" xfId="710" xr:uid="{00000000-0005-0000-0000-000057020000}"/>
    <cellStyle name="Heading 1 5" xfId="711" xr:uid="{00000000-0005-0000-0000-000058020000}"/>
    <cellStyle name="Heading 1 6" xfId="712" xr:uid="{00000000-0005-0000-0000-000059020000}"/>
    <cellStyle name="Heading 1 7" xfId="713" xr:uid="{00000000-0005-0000-0000-00005A020000}"/>
    <cellStyle name="Heading 1 8" xfId="714" xr:uid="{00000000-0005-0000-0000-00005B020000}"/>
    <cellStyle name="Heading 1 9" xfId="715" xr:uid="{00000000-0005-0000-0000-00005C020000}"/>
    <cellStyle name="Heading 2 10" xfId="716" xr:uid="{00000000-0005-0000-0000-00005D020000}"/>
    <cellStyle name="Heading 2 11" xfId="717" xr:uid="{00000000-0005-0000-0000-00005E020000}"/>
    <cellStyle name="Heading 2 12" xfId="718" xr:uid="{00000000-0005-0000-0000-00005F020000}"/>
    <cellStyle name="Heading 2 13" xfId="719" xr:uid="{00000000-0005-0000-0000-000060020000}"/>
    <cellStyle name="Heading 2 14" xfId="720" xr:uid="{00000000-0005-0000-0000-000061020000}"/>
    <cellStyle name="Heading 2 15" xfId="721" xr:uid="{00000000-0005-0000-0000-000062020000}"/>
    <cellStyle name="Heading 2 16" xfId="722" xr:uid="{00000000-0005-0000-0000-000063020000}"/>
    <cellStyle name="Heading 2 2" xfId="723" xr:uid="{00000000-0005-0000-0000-000064020000}"/>
    <cellStyle name="Heading 2 2 2" xfId="724" xr:uid="{00000000-0005-0000-0000-000065020000}"/>
    <cellStyle name="Heading 2 2 3" xfId="725" xr:uid="{00000000-0005-0000-0000-000066020000}"/>
    <cellStyle name="Heading 2 3" xfId="726" xr:uid="{00000000-0005-0000-0000-000067020000}"/>
    <cellStyle name="Heading 2 3 2" xfId="727" xr:uid="{00000000-0005-0000-0000-000068020000}"/>
    <cellStyle name="Heading 2 4" xfId="728" xr:uid="{00000000-0005-0000-0000-000069020000}"/>
    <cellStyle name="Heading 2 5" xfId="729" xr:uid="{00000000-0005-0000-0000-00006A020000}"/>
    <cellStyle name="Heading 2 6" xfId="730" xr:uid="{00000000-0005-0000-0000-00006B020000}"/>
    <cellStyle name="Heading 2 7" xfId="731" xr:uid="{00000000-0005-0000-0000-00006C020000}"/>
    <cellStyle name="Heading 2 8" xfId="732" xr:uid="{00000000-0005-0000-0000-00006D020000}"/>
    <cellStyle name="Heading 2 9" xfId="733" xr:uid="{00000000-0005-0000-0000-00006E020000}"/>
    <cellStyle name="Heading 3 10" xfId="734" xr:uid="{00000000-0005-0000-0000-00006F020000}"/>
    <cellStyle name="Heading 3 11" xfId="735" xr:uid="{00000000-0005-0000-0000-000070020000}"/>
    <cellStyle name="Heading 3 12" xfId="736" xr:uid="{00000000-0005-0000-0000-000071020000}"/>
    <cellStyle name="Heading 3 13" xfId="737" xr:uid="{00000000-0005-0000-0000-000072020000}"/>
    <cellStyle name="Heading 3 14" xfId="738" xr:uid="{00000000-0005-0000-0000-000073020000}"/>
    <cellStyle name="Heading 3 15" xfId="739" xr:uid="{00000000-0005-0000-0000-000074020000}"/>
    <cellStyle name="Heading 3 16" xfId="740" xr:uid="{00000000-0005-0000-0000-000075020000}"/>
    <cellStyle name="Heading 3 2" xfId="741" xr:uid="{00000000-0005-0000-0000-000076020000}"/>
    <cellStyle name="Heading 3 2 2" xfId="742" xr:uid="{00000000-0005-0000-0000-000077020000}"/>
    <cellStyle name="Heading 3 2 3" xfId="743" xr:uid="{00000000-0005-0000-0000-000078020000}"/>
    <cellStyle name="Heading 3 3" xfId="744" xr:uid="{00000000-0005-0000-0000-000079020000}"/>
    <cellStyle name="Heading 3 3 2" xfId="745" xr:uid="{00000000-0005-0000-0000-00007A020000}"/>
    <cellStyle name="Heading 3 4" xfId="746" xr:uid="{00000000-0005-0000-0000-00007B020000}"/>
    <cellStyle name="Heading 3 5" xfId="747" xr:uid="{00000000-0005-0000-0000-00007C020000}"/>
    <cellStyle name="Heading 3 6" xfId="748" xr:uid="{00000000-0005-0000-0000-00007D020000}"/>
    <cellStyle name="Heading 3 7" xfId="749" xr:uid="{00000000-0005-0000-0000-00007E020000}"/>
    <cellStyle name="Heading 3 8" xfId="750" xr:uid="{00000000-0005-0000-0000-00007F020000}"/>
    <cellStyle name="Heading 3 9" xfId="751" xr:uid="{00000000-0005-0000-0000-000080020000}"/>
    <cellStyle name="Heading 4 10" xfId="752" xr:uid="{00000000-0005-0000-0000-000081020000}"/>
    <cellStyle name="Heading 4 11" xfId="753" xr:uid="{00000000-0005-0000-0000-000082020000}"/>
    <cellStyle name="Heading 4 12" xfId="754" xr:uid="{00000000-0005-0000-0000-000083020000}"/>
    <cellStyle name="Heading 4 13" xfId="755" xr:uid="{00000000-0005-0000-0000-000084020000}"/>
    <cellStyle name="Heading 4 14" xfId="756" xr:uid="{00000000-0005-0000-0000-000085020000}"/>
    <cellStyle name="Heading 4 15" xfId="757" xr:uid="{00000000-0005-0000-0000-000086020000}"/>
    <cellStyle name="Heading 4 16" xfId="758" xr:uid="{00000000-0005-0000-0000-000087020000}"/>
    <cellStyle name="Heading 4 2" xfId="759" xr:uid="{00000000-0005-0000-0000-000088020000}"/>
    <cellStyle name="Heading 4 2 2" xfId="760" xr:uid="{00000000-0005-0000-0000-000089020000}"/>
    <cellStyle name="Heading 4 2 3" xfId="761" xr:uid="{00000000-0005-0000-0000-00008A020000}"/>
    <cellStyle name="Heading 4 3" xfId="762" xr:uid="{00000000-0005-0000-0000-00008B020000}"/>
    <cellStyle name="Heading 4 3 2" xfId="763" xr:uid="{00000000-0005-0000-0000-00008C020000}"/>
    <cellStyle name="Heading 4 4" xfId="764" xr:uid="{00000000-0005-0000-0000-00008D020000}"/>
    <cellStyle name="Heading 4 5" xfId="765" xr:uid="{00000000-0005-0000-0000-00008E020000}"/>
    <cellStyle name="Heading 4 6" xfId="766" xr:uid="{00000000-0005-0000-0000-00008F020000}"/>
    <cellStyle name="Heading 4 7" xfId="767" xr:uid="{00000000-0005-0000-0000-000090020000}"/>
    <cellStyle name="Heading 4 8" xfId="768" xr:uid="{00000000-0005-0000-0000-000091020000}"/>
    <cellStyle name="Heading 4 9" xfId="769" xr:uid="{00000000-0005-0000-0000-000092020000}"/>
    <cellStyle name="Hyperlink 2" xfId="20" xr:uid="{00000000-0005-0000-0000-000093020000}"/>
    <cellStyle name="Hyperlink 2 2" xfId="770" xr:uid="{00000000-0005-0000-0000-000094020000}"/>
    <cellStyle name="Hyperlink 2 3" xfId="771" xr:uid="{00000000-0005-0000-0000-000095020000}"/>
    <cellStyle name="Hyperlink 2_500 KL OHSR 21.60m Staging" xfId="772" xr:uid="{00000000-0005-0000-0000-000096020000}"/>
    <cellStyle name="Hyperlink 3" xfId="21" xr:uid="{00000000-0005-0000-0000-000097020000}"/>
    <cellStyle name="Input [yellow]" xfId="22" xr:uid="{00000000-0005-0000-0000-000098020000}"/>
    <cellStyle name="Input [yellow] 2" xfId="773" xr:uid="{00000000-0005-0000-0000-000099020000}"/>
    <cellStyle name="Input 10" xfId="774" xr:uid="{00000000-0005-0000-0000-00009A020000}"/>
    <cellStyle name="Input 11" xfId="775" xr:uid="{00000000-0005-0000-0000-00009B020000}"/>
    <cellStyle name="Input 12" xfId="776" xr:uid="{00000000-0005-0000-0000-00009C020000}"/>
    <cellStyle name="Input 13" xfId="777" xr:uid="{00000000-0005-0000-0000-00009D020000}"/>
    <cellStyle name="Input 14" xfId="778" xr:uid="{00000000-0005-0000-0000-00009E020000}"/>
    <cellStyle name="Input 15" xfId="779" xr:uid="{00000000-0005-0000-0000-00009F020000}"/>
    <cellStyle name="Input 16" xfId="780" xr:uid="{00000000-0005-0000-0000-0000A0020000}"/>
    <cellStyle name="Input 2" xfId="781" xr:uid="{00000000-0005-0000-0000-0000A1020000}"/>
    <cellStyle name="Input 2 2" xfId="782" xr:uid="{00000000-0005-0000-0000-0000A2020000}"/>
    <cellStyle name="Input 2 3" xfId="783" xr:uid="{00000000-0005-0000-0000-0000A3020000}"/>
    <cellStyle name="Input 3" xfId="784" xr:uid="{00000000-0005-0000-0000-0000A4020000}"/>
    <cellStyle name="Input 3 2" xfId="785" xr:uid="{00000000-0005-0000-0000-0000A5020000}"/>
    <cellStyle name="Input 4" xfId="786" xr:uid="{00000000-0005-0000-0000-0000A6020000}"/>
    <cellStyle name="Input 5" xfId="787" xr:uid="{00000000-0005-0000-0000-0000A7020000}"/>
    <cellStyle name="Input 6" xfId="788" xr:uid="{00000000-0005-0000-0000-0000A8020000}"/>
    <cellStyle name="Input 7" xfId="789" xr:uid="{00000000-0005-0000-0000-0000A9020000}"/>
    <cellStyle name="Input 8" xfId="790" xr:uid="{00000000-0005-0000-0000-0000AA020000}"/>
    <cellStyle name="Input 9" xfId="791" xr:uid="{00000000-0005-0000-0000-0000AB020000}"/>
    <cellStyle name="Linked Cell 10" xfId="792" xr:uid="{00000000-0005-0000-0000-0000AC020000}"/>
    <cellStyle name="Linked Cell 11" xfId="793" xr:uid="{00000000-0005-0000-0000-0000AD020000}"/>
    <cellStyle name="Linked Cell 12" xfId="794" xr:uid="{00000000-0005-0000-0000-0000AE020000}"/>
    <cellStyle name="Linked Cell 13" xfId="795" xr:uid="{00000000-0005-0000-0000-0000AF020000}"/>
    <cellStyle name="Linked Cell 14" xfId="796" xr:uid="{00000000-0005-0000-0000-0000B0020000}"/>
    <cellStyle name="Linked Cell 15" xfId="797" xr:uid="{00000000-0005-0000-0000-0000B1020000}"/>
    <cellStyle name="Linked Cell 16" xfId="798" xr:uid="{00000000-0005-0000-0000-0000B2020000}"/>
    <cellStyle name="Linked Cell 2" xfId="799" xr:uid="{00000000-0005-0000-0000-0000B3020000}"/>
    <cellStyle name="Linked Cell 2 2" xfId="800" xr:uid="{00000000-0005-0000-0000-0000B4020000}"/>
    <cellStyle name="Linked Cell 2 3" xfId="801" xr:uid="{00000000-0005-0000-0000-0000B5020000}"/>
    <cellStyle name="Linked Cell 3" xfId="802" xr:uid="{00000000-0005-0000-0000-0000B6020000}"/>
    <cellStyle name="Linked Cell 3 2" xfId="803" xr:uid="{00000000-0005-0000-0000-0000B7020000}"/>
    <cellStyle name="Linked Cell 4" xfId="804" xr:uid="{00000000-0005-0000-0000-0000B8020000}"/>
    <cellStyle name="Linked Cell 5" xfId="805" xr:uid="{00000000-0005-0000-0000-0000B9020000}"/>
    <cellStyle name="Linked Cell 6" xfId="806" xr:uid="{00000000-0005-0000-0000-0000BA020000}"/>
    <cellStyle name="Linked Cell 7" xfId="807" xr:uid="{00000000-0005-0000-0000-0000BB020000}"/>
    <cellStyle name="Linked Cell 8" xfId="808" xr:uid="{00000000-0005-0000-0000-0000BC020000}"/>
    <cellStyle name="Linked Cell 9" xfId="809" xr:uid="{00000000-0005-0000-0000-0000BD020000}"/>
    <cellStyle name="M Head" xfId="23" xr:uid="{00000000-0005-0000-0000-0000BE020000}"/>
    <cellStyle name="M head 2" xfId="24" xr:uid="{00000000-0005-0000-0000-0000BF020000}"/>
    <cellStyle name="M head 3" xfId="810" xr:uid="{00000000-0005-0000-0000-0000C0020000}"/>
    <cellStyle name="M head_con 2012" xfId="25" xr:uid="{00000000-0005-0000-0000-0000C1020000}"/>
    <cellStyle name="Main Heading" xfId="128" xr:uid="{00000000-0005-0000-0000-0000C2020000}"/>
    <cellStyle name="MANKAD" xfId="26" xr:uid="{00000000-0005-0000-0000-0000C3020000}"/>
    <cellStyle name="MANKAD 2" xfId="811" xr:uid="{00000000-0005-0000-0000-0000C4020000}"/>
    <cellStyle name="MANKAD 3" xfId="812" xr:uid="{00000000-0005-0000-0000-0000C5020000}"/>
    <cellStyle name="MANKAD 4" xfId="813" xr:uid="{00000000-0005-0000-0000-0000C6020000}"/>
    <cellStyle name="MANKAD 5" xfId="814" xr:uid="{00000000-0005-0000-0000-0000C7020000}"/>
    <cellStyle name="MANKAD 6" xfId="815" xr:uid="{00000000-0005-0000-0000-0000C8020000}"/>
    <cellStyle name="MANKAD_3 - ZP  BHAIRAVANAGAR 45.00L." xfId="816" xr:uid="{00000000-0005-0000-0000-0000C9020000}"/>
    <cellStyle name="Minor Head" xfId="27" xr:uid="{00000000-0005-0000-0000-0000CA020000}"/>
    <cellStyle name="Neutral 10" xfId="817" xr:uid="{00000000-0005-0000-0000-0000CB020000}"/>
    <cellStyle name="Neutral 11" xfId="818" xr:uid="{00000000-0005-0000-0000-0000CC020000}"/>
    <cellStyle name="Neutral 12" xfId="819" xr:uid="{00000000-0005-0000-0000-0000CD020000}"/>
    <cellStyle name="Neutral 13" xfId="820" xr:uid="{00000000-0005-0000-0000-0000CE020000}"/>
    <cellStyle name="Neutral 14" xfId="821" xr:uid="{00000000-0005-0000-0000-0000CF020000}"/>
    <cellStyle name="Neutral 15" xfId="822" xr:uid="{00000000-0005-0000-0000-0000D0020000}"/>
    <cellStyle name="Neutral 16" xfId="823" xr:uid="{00000000-0005-0000-0000-0000D1020000}"/>
    <cellStyle name="Neutral 2" xfId="824" xr:uid="{00000000-0005-0000-0000-0000D2020000}"/>
    <cellStyle name="Neutral 2 2" xfId="825" xr:uid="{00000000-0005-0000-0000-0000D3020000}"/>
    <cellStyle name="Neutral 2 3" xfId="826" xr:uid="{00000000-0005-0000-0000-0000D4020000}"/>
    <cellStyle name="Neutral 3" xfId="827" xr:uid="{00000000-0005-0000-0000-0000D5020000}"/>
    <cellStyle name="Neutral 3 2" xfId="828" xr:uid="{00000000-0005-0000-0000-0000D6020000}"/>
    <cellStyle name="Neutral 4" xfId="829" xr:uid="{00000000-0005-0000-0000-0000D7020000}"/>
    <cellStyle name="Neutral 5" xfId="830" xr:uid="{00000000-0005-0000-0000-0000D8020000}"/>
    <cellStyle name="Neutral 6" xfId="831" xr:uid="{00000000-0005-0000-0000-0000D9020000}"/>
    <cellStyle name="Neutral 7" xfId="832" xr:uid="{00000000-0005-0000-0000-0000DA020000}"/>
    <cellStyle name="Neutral 8" xfId="833" xr:uid="{00000000-0005-0000-0000-0000DB020000}"/>
    <cellStyle name="Neutral 9" xfId="834" xr:uid="{00000000-0005-0000-0000-0000DC020000}"/>
    <cellStyle name="no dec" xfId="28" xr:uid="{00000000-0005-0000-0000-0000DD020000}"/>
    <cellStyle name="no dec 2" xfId="835" xr:uid="{00000000-0005-0000-0000-0000DE020000}"/>
    <cellStyle name="no dec 3" xfId="836" xr:uid="{00000000-0005-0000-0000-0000DF020000}"/>
    <cellStyle name="no dec 4" xfId="837" xr:uid="{00000000-0005-0000-0000-0000E0020000}"/>
    <cellStyle name="no dec 5" xfId="838" xr:uid="{00000000-0005-0000-0000-0000E1020000}"/>
    <cellStyle name="no dec 6" xfId="839" xr:uid="{00000000-0005-0000-0000-0000E2020000}"/>
    <cellStyle name="no dec_3 - ZP  BHAIRAVANAGAR 45.00L." xfId="840" xr:uid="{00000000-0005-0000-0000-0000E3020000}"/>
    <cellStyle name="Normal" xfId="0" builtinId="0"/>
    <cellStyle name="Normal - Style1" xfId="29" xr:uid="{00000000-0005-0000-0000-0000E5020000}"/>
    <cellStyle name="Normal - Style1 2" xfId="30" xr:uid="{00000000-0005-0000-0000-0000E6020000}"/>
    <cellStyle name="Normal - Style1 2 2" xfId="70" xr:uid="{00000000-0005-0000-0000-0000E7020000}"/>
    <cellStyle name="Normal - Style1 2 2 2" xfId="129" xr:uid="{00000000-0005-0000-0000-0000E8020000}"/>
    <cellStyle name="Normal - Style1 2 2 2 2" xfId="1245" xr:uid="{00000000-0005-0000-0000-0000E9020000}"/>
    <cellStyle name="Normal - Style1 2 3" xfId="130" xr:uid="{00000000-0005-0000-0000-0000EA020000}"/>
    <cellStyle name="Normal - Style1 2_1) NREGS  Report Uppudi" xfId="841" xr:uid="{00000000-0005-0000-0000-0000EB020000}"/>
    <cellStyle name="Normal - Style1 3" xfId="78" xr:uid="{00000000-0005-0000-0000-0000EC020000}"/>
    <cellStyle name="Normal - Style1 4" xfId="79" xr:uid="{00000000-0005-0000-0000-0000ED020000}"/>
    <cellStyle name="Normal - Style1 5" xfId="842" xr:uid="{00000000-0005-0000-0000-0000EE020000}"/>
    <cellStyle name="Normal - Style1 6" xfId="843" xr:uid="{00000000-0005-0000-0000-0000EF020000}"/>
    <cellStyle name="Normal - Style1 7" xfId="844" xr:uid="{00000000-0005-0000-0000-0000F0020000}"/>
    <cellStyle name="Normal - Style1 8" xfId="845" xr:uid="{00000000-0005-0000-0000-0000F1020000}"/>
    <cellStyle name="Normal - Style1_1_Pattapupalem_road estt-NCRMP" xfId="846" xr:uid="{00000000-0005-0000-0000-0000F2020000}"/>
    <cellStyle name="Normal 10" xfId="97" xr:uid="{00000000-0005-0000-0000-0000F3020000}"/>
    <cellStyle name="Normal 10 2" xfId="847" xr:uid="{00000000-0005-0000-0000-0000F4020000}"/>
    <cellStyle name="Normal 10 2 2" xfId="848" xr:uid="{00000000-0005-0000-0000-0000F5020000}"/>
    <cellStyle name="Normal 10 3" xfId="849" xr:uid="{00000000-0005-0000-0000-0000F6020000}"/>
    <cellStyle name="Normal 10_Girls Hostel attached to Model School at Munipally WDE (Final) Modified (05.09.2014)" xfId="850" xr:uid="{00000000-0005-0000-0000-0000F7020000}"/>
    <cellStyle name="Normal 11" xfId="131" xr:uid="{00000000-0005-0000-0000-0000F8020000}"/>
    <cellStyle name="Normal 11 2" xfId="155" xr:uid="{00000000-0005-0000-0000-0000F9020000}"/>
    <cellStyle name="Normal 11_TIRUPATI  ELEC" xfId="851" xr:uid="{00000000-0005-0000-0000-0000FA020000}"/>
    <cellStyle name="Normal 12" xfId="98" xr:uid="{00000000-0005-0000-0000-0000FB020000}"/>
    <cellStyle name="Normal 12 2" xfId="156" xr:uid="{00000000-0005-0000-0000-0000FC020000}"/>
    <cellStyle name="Normal 12 2 2" xfId="157" xr:uid="{00000000-0005-0000-0000-0000FD020000}"/>
    <cellStyle name="Normal 12 3" xfId="852" xr:uid="{00000000-0005-0000-0000-0000FE020000}"/>
    <cellStyle name="Normal 13" xfId="161" xr:uid="{00000000-0005-0000-0000-0000FF020000}"/>
    <cellStyle name="Normal 13 2" xfId="853" xr:uid="{00000000-0005-0000-0000-000000030000}"/>
    <cellStyle name="Normal 13 2 2" xfId="854" xr:uid="{00000000-0005-0000-0000-000001030000}"/>
    <cellStyle name="Normal 13_Girls Hostel attached to Model School at Munipally WDE (Final) Modified (05.09.2014)" xfId="855" xr:uid="{00000000-0005-0000-0000-000002030000}"/>
    <cellStyle name="Normal 14" xfId="856" xr:uid="{00000000-0005-0000-0000-000003030000}"/>
    <cellStyle name="Normal 14 2" xfId="857" xr:uid="{00000000-0005-0000-0000-000004030000}"/>
    <cellStyle name="Normal 14 2 2" xfId="858" xr:uid="{00000000-0005-0000-0000-000005030000}"/>
    <cellStyle name="Normal 15" xfId="859" xr:uid="{00000000-0005-0000-0000-000006030000}"/>
    <cellStyle name="Normal 15 2" xfId="860" xr:uid="{00000000-0005-0000-0000-000007030000}"/>
    <cellStyle name="Normal 16" xfId="861" xr:uid="{00000000-0005-0000-0000-000008030000}"/>
    <cellStyle name="Normal 16 2" xfId="862" xr:uid="{00000000-0005-0000-0000-000009030000}"/>
    <cellStyle name="Normal 16 3" xfId="863" xr:uid="{00000000-0005-0000-0000-00000A030000}"/>
    <cellStyle name="Normal 17" xfId="864" xr:uid="{00000000-0005-0000-0000-00000B030000}"/>
    <cellStyle name="Normal 17 2" xfId="865" xr:uid="{00000000-0005-0000-0000-00000C030000}"/>
    <cellStyle name="Normal 17 2 2" xfId="866" xr:uid="{00000000-0005-0000-0000-00000D030000}"/>
    <cellStyle name="Normal 17 3" xfId="867" xr:uid="{00000000-0005-0000-0000-00000E030000}"/>
    <cellStyle name="Normal 17 4" xfId="868" xr:uid="{00000000-0005-0000-0000-00000F030000}"/>
    <cellStyle name="Normal 17_Abst for J.P.nagar" xfId="869" xr:uid="{00000000-0005-0000-0000-000010030000}"/>
    <cellStyle name="Normal 18" xfId="870" xr:uid="{00000000-0005-0000-0000-000011030000}"/>
    <cellStyle name="Normal 18 2" xfId="871" xr:uid="{00000000-0005-0000-0000-000012030000}"/>
    <cellStyle name="Normal 18 3" xfId="872" xr:uid="{00000000-0005-0000-0000-000013030000}"/>
    <cellStyle name="Normal 19" xfId="873" xr:uid="{00000000-0005-0000-0000-000014030000}"/>
    <cellStyle name="Normal 19 2" xfId="874" xr:uid="{00000000-0005-0000-0000-000015030000}"/>
    <cellStyle name="Normal 19 3" xfId="875" xr:uid="{00000000-0005-0000-0000-000016030000}"/>
    <cellStyle name="Normal 2" xfId="31" xr:uid="{00000000-0005-0000-0000-000017030000}"/>
    <cellStyle name="Normal 2 10" xfId="162" xr:uid="{00000000-0005-0000-0000-000018030000}"/>
    <cellStyle name="Normal 2 2" xfId="32" xr:uid="{00000000-0005-0000-0000-000019030000}"/>
    <cellStyle name="Normal 2 2 2" xfId="33" xr:uid="{00000000-0005-0000-0000-00001A030000}"/>
    <cellStyle name="Normal 2 2 2 2" xfId="876" xr:uid="{00000000-0005-0000-0000-00001B030000}"/>
    <cellStyle name="Normal 2 2 2 3" xfId="877" xr:uid="{00000000-0005-0000-0000-00001C030000}"/>
    <cellStyle name="Normal 2 2 3" xfId="80" xr:uid="{00000000-0005-0000-0000-00001D030000}"/>
    <cellStyle name="Normal 2 2 3 2" xfId="132" xr:uid="{00000000-0005-0000-0000-00001E030000}"/>
    <cellStyle name="Normal 2 2 4" xfId="81" xr:uid="{00000000-0005-0000-0000-00001F030000}"/>
    <cellStyle name="Normal 2 2 5" xfId="878" xr:uid="{00000000-0005-0000-0000-000020030000}"/>
    <cellStyle name="Normal 2 2_1" xfId="879" xr:uid="{00000000-0005-0000-0000-000021030000}"/>
    <cellStyle name="Normal 2 3" xfId="34" xr:uid="{00000000-0005-0000-0000-000022030000}"/>
    <cellStyle name="Normal 2 3 2" xfId="35" xr:uid="{00000000-0005-0000-0000-000023030000}"/>
    <cellStyle name="Normal 2 3 2 2" xfId="133" xr:uid="{00000000-0005-0000-0000-000024030000}"/>
    <cellStyle name="Normal 2 3 2 3" xfId="880" xr:uid="{00000000-0005-0000-0000-000025030000}"/>
    <cellStyle name="Normal 2 3 2 4" xfId="881" xr:uid="{00000000-0005-0000-0000-000026030000}"/>
    <cellStyle name="Normal 2 3 2_Copy of Uploaded Estimate ( Nellore)" xfId="882" xr:uid="{00000000-0005-0000-0000-000027030000}"/>
    <cellStyle name="Normal 2 3 3" xfId="72" xr:uid="{00000000-0005-0000-0000-000028030000}"/>
    <cellStyle name="Normal 2 3 3 2" xfId="134" xr:uid="{00000000-0005-0000-0000-000029030000}"/>
    <cellStyle name="Normal 2 3 3 2 2" xfId="883" xr:uid="{00000000-0005-0000-0000-00002A030000}"/>
    <cellStyle name="Normal 2 3 4" xfId="135" xr:uid="{00000000-0005-0000-0000-00002B030000}"/>
    <cellStyle name="Normal 2 3 4 2" xfId="136" xr:uid="{00000000-0005-0000-0000-00002C030000}"/>
    <cellStyle name="Normal 2 3 4 2 2" xfId="154" xr:uid="{00000000-0005-0000-0000-00002D030000}"/>
    <cellStyle name="Normal 2 3 4 2 2 2" xfId="884" xr:uid="{00000000-0005-0000-0000-00002E030000}"/>
    <cellStyle name="Normal 2 3 5" xfId="885" xr:uid="{00000000-0005-0000-0000-00002F030000}"/>
    <cellStyle name="Normal 2 3 6" xfId="886" xr:uid="{00000000-0005-0000-0000-000030030000}"/>
    <cellStyle name="Normal 2 3 7" xfId="887" xr:uid="{00000000-0005-0000-0000-000031030000}"/>
    <cellStyle name="Normal 2 3 8" xfId="888" xr:uid="{00000000-0005-0000-0000-000032030000}"/>
    <cellStyle name="Normal 2 3_BANGALORE 13-02-2012" xfId="889" xr:uid="{00000000-0005-0000-0000-000033030000}"/>
    <cellStyle name="Normal 2 4" xfId="36" xr:uid="{00000000-0005-0000-0000-000034030000}"/>
    <cellStyle name="Normal 2 4 2" xfId="137" xr:uid="{00000000-0005-0000-0000-000035030000}"/>
    <cellStyle name="Normal 2 4 2 2" xfId="890" xr:uid="{00000000-0005-0000-0000-000036030000}"/>
    <cellStyle name="Normal 2 4 2 6" xfId="1246" xr:uid="{1B559D26-B668-4A3F-93F7-2364353AFE46}"/>
    <cellStyle name="Normal 2 4 3" xfId="891" xr:uid="{00000000-0005-0000-0000-000037030000}"/>
    <cellStyle name="Normal 2 4 4" xfId="892" xr:uid="{00000000-0005-0000-0000-000038030000}"/>
    <cellStyle name="Normal 2 5" xfId="71" xr:uid="{00000000-0005-0000-0000-000039030000}"/>
    <cellStyle name="Normal 2 5 2" xfId="138" xr:uid="{00000000-0005-0000-0000-00003A030000}"/>
    <cellStyle name="Normal 2 6" xfId="82" xr:uid="{00000000-0005-0000-0000-00003B030000}"/>
    <cellStyle name="Normal 2 7" xfId="139" xr:uid="{00000000-0005-0000-0000-00003C030000}"/>
    <cellStyle name="Normal 2 8" xfId="893" xr:uid="{00000000-0005-0000-0000-00003D030000}"/>
    <cellStyle name="Normal 2 9" xfId="894" xr:uid="{00000000-0005-0000-0000-00003E030000}"/>
    <cellStyle name="Normal 2_ ZPHS (G) at Enkoor (V&amp;M) 22.08 L" xfId="895" xr:uid="{00000000-0005-0000-0000-00003F030000}"/>
    <cellStyle name="Normal 20" xfId="896" xr:uid="{00000000-0005-0000-0000-000040030000}"/>
    <cellStyle name="Normal 20 2" xfId="897" xr:uid="{00000000-0005-0000-0000-000041030000}"/>
    <cellStyle name="Normal 21" xfId="898" xr:uid="{00000000-0005-0000-0000-000042030000}"/>
    <cellStyle name="Normal 21 2" xfId="899" xr:uid="{00000000-0005-0000-0000-000043030000}"/>
    <cellStyle name="Normal 21 3" xfId="900" xr:uid="{00000000-0005-0000-0000-000044030000}"/>
    <cellStyle name="Normal 21 4" xfId="901" xr:uid="{00000000-0005-0000-0000-000045030000}"/>
    <cellStyle name="Normal 21 4 2" xfId="902" xr:uid="{00000000-0005-0000-0000-000046030000}"/>
    <cellStyle name="Normal 21 4 2 2" xfId="903" xr:uid="{00000000-0005-0000-0000-000047030000}"/>
    <cellStyle name="Normal 21 4 3" xfId="904" xr:uid="{00000000-0005-0000-0000-000048030000}"/>
    <cellStyle name="Normal 21 5" xfId="905" xr:uid="{00000000-0005-0000-0000-000049030000}"/>
    <cellStyle name="Normal 21 6" xfId="906" xr:uid="{00000000-0005-0000-0000-00004A030000}"/>
    <cellStyle name="Normal 21 6 2" xfId="907" xr:uid="{00000000-0005-0000-0000-00004B030000}"/>
    <cellStyle name="Normal 22" xfId="908" xr:uid="{00000000-0005-0000-0000-00004C030000}"/>
    <cellStyle name="Normal 23" xfId="909" xr:uid="{00000000-0005-0000-0000-00004D030000}"/>
    <cellStyle name="Normal 23 2" xfId="910" xr:uid="{00000000-0005-0000-0000-00004E030000}"/>
    <cellStyle name="Normal 24" xfId="911" xr:uid="{00000000-0005-0000-0000-00004F030000}"/>
    <cellStyle name="Normal 25" xfId="912" xr:uid="{00000000-0005-0000-0000-000050030000}"/>
    <cellStyle name="Normal 25 2" xfId="913" xr:uid="{00000000-0005-0000-0000-000051030000}"/>
    <cellStyle name="Normal 25 2 2" xfId="914" xr:uid="{00000000-0005-0000-0000-000052030000}"/>
    <cellStyle name="Normal 25 2 2 2" xfId="915" xr:uid="{00000000-0005-0000-0000-000053030000}"/>
    <cellStyle name="Normal 25 2 3" xfId="916" xr:uid="{00000000-0005-0000-0000-000054030000}"/>
    <cellStyle name="Normal 25 3" xfId="917" xr:uid="{00000000-0005-0000-0000-000055030000}"/>
    <cellStyle name="Normal 25 3 2" xfId="918" xr:uid="{00000000-0005-0000-0000-000056030000}"/>
    <cellStyle name="Normal 26" xfId="919" xr:uid="{00000000-0005-0000-0000-000057030000}"/>
    <cellStyle name="Normal 26 2" xfId="920" xr:uid="{00000000-0005-0000-0000-000058030000}"/>
    <cellStyle name="Normal 26 2 2" xfId="921" xr:uid="{00000000-0005-0000-0000-000059030000}"/>
    <cellStyle name="Normal 26 2 2 2" xfId="922" xr:uid="{00000000-0005-0000-0000-00005A030000}"/>
    <cellStyle name="Normal 26 2 3" xfId="923" xr:uid="{00000000-0005-0000-0000-00005B030000}"/>
    <cellStyle name="Normal 26 3" xfId="924" xr:uid="{00000000-0005-0000-0000-00005C030000}"/>
    <cellStyle name="Normal 26 3 2" xfId="925" xr:uid="{00000000-0005-0000-0000-00005D030000}"/>
    <cellStyle name="Normal 27" xfId="926" xr:uid="{00000000-0005-0000-0000-00005E030000}"/>
    <cellStyle name="Normal 27 2" xfId="927" xr:uid="{00000000-0005-0000-0000-00005F030000}"/>
    <cellStyle name="Normal 27 2 2" xfId="928" xr:uid="{00000000-0005-0000-0000-000060030000}"/>
    <cellStyle name="Normal 27 2 2 2" xfId="929" xr:uid="{00000000-0005-0000-0000-000061030000}"/>
    <cellStyle name="Normal 27 2 3" xfId="930" xr:uid="{00000000-0005-0000-0000-000062030000}"/>
    <cellStyle name="Normal 27 3" xfId="931" xr:uid="{00000000-0005-0000-0000-000063030000}"/>
    <cellStyle name="Normal 27 3 2" xfId="932" xr:uid="{00000000-0005-0000-0000-000064030000}"/>
    <cellStyle name="Normal 28" xfId="933" xr:uid="{00000000-0005-0000-0000-000065030000}"/>
    <cellStyle name="Normal 28 2" xfId="934" xr:uid="{00000000-0005-0000-0000-000066030000}"/>
    <cellStyle name="Normal 28 2 2" xfId="935" xr:uid="{00000000-0005-0000-0000-000067030000}"/>
    <cellStyle name="Normal 28 2 2 2" xfId="936" xr:uid="{00000000-0005-0000-0000-000068030000}"/>
    <cellStyle name="Normal 28 2 3" xfId="937" xr:uid="{00000000-0005-0000-0000-000069030000}"/>
    <cellStyle name="Normal 28 3" xfId="938" xr:uid="{00000000-0005-0000-0000-00006A030000}"/>
    <cellStyle name="Normal 28 3 2" xfId="939" xr:uid="{00000000-0005-0000-0000-00006B030000}"/>
    <cellStyle name="Normal 29" xfId="940" xr:uid="{00000000-0005-0000-0000-00006C030000}"/>
    <cellStyle name="Normal 29 2" xfId="941" xr:uid="{00000000-0005-0000-0000-00006D030000}"/>
    <cellStyle name="Normal 29 2 2" xfId="942" xr:uid="{00000000-0005-0000-0000-00006E030000}"/>
    <cellStyle name="Normal 29 2 2 2" xfId="943" xr:uid="{00000000-0005-0000-0000-00006F030000}"/>
    <cellStyle name="Normal 29 2 3" xfId="944" xr:uid="{00000000-0005-0000-0000-000070030000}"/>
    <cellStyle name="Normal 29 3" xfId="945" xr:uid="{00000000-0005-0000-0000-000071030000}"/>
    <cellStyle name="Normal 29 3 2" xfId="946" xr:uid="{00000000-0005-0000-0000-000072030000}"/>
    <cellStyle name="Normal 29 4" xfId="947" xr:uid="{00000000-0005-0000-0000-000073030000}"/>
    <cellStyle name="Normal 29 5" xfId="948" xr:uid="{00000000-0005-0000-0000-000074030000}"/>
    <cellStyle name="Normal 29 6" xfId="949" xr:uid="{00000000-0005-0000-0000-000075030000}"/>
    <cellStyle name="Normal 3" xfId="37" xr:uid="{00000000-0005-0000-0000-000076030000}"/>
    <cellStyle name="Normal 3 10" xfId="950" xr:uid="{00000000-0005-0000-0000-000077030000}"/>
    <cellStyle name="Normal 3 10 2" xfId="951" xr:uid="{00000000-0005-0000-0000-000078030000}"/>
    <cellStyle name="Normal 3 10 3" xfId="952" xr:uid="{00000000-0005-0000-0000-000079030000}"/>
    <cellStyle name="Normal 3 11" xfId="953" xr:uid="{00000000-0005-0000-0000-00007A030000}"/>
    <cellStyle name="Normal 3 12" xfId="954" xr:uid="{00000000-0005-0000-0000-00007B030000}"/>
    <cellStyle name="Normal 3 13" xfId="955" xr:uid="{00000000-0005-0000-0000-00007C030000}"/>
    <cellStyle name="Normal 3 14" xfId="956" xr:uid="{00000000-0005-0000-0000-00007D030000}"/>
    <cellStyle name="Normal 3 15" xfId="957" xr:uid="{00000000-0005-0000-0000-00007E030000}"/>
    <cellStyle name="Normal 3 16" xfId="958" xr:uid="{00000000-0005-0000-0000-00007F030000}"/>
    <cellStyle name="Normal 3 2" xfId="38" xr:uid="{00000000-0005-0000-0000-000080030000}"/>
    <cellStyle name="Normal 3 2 2" xfId="39" xr:uid="{00000000-0005-0000-0000-000081030000}"/>
    <cellStyle name="Normal 3 2 2 2" xfId="158" xr:uid="{00000000-0005-0000-0000-000082030000}"/>
    <cellStyle name="Normal 3 2 2 2 2" xfId="959" xr:uid="{00000000-0005-0000-0000-000083030000}"/>
    <cellStyle name="Normal 3 2 2 3" xfId="960" xr:uid="{00000000-0005-0000-0000-000084030000}"/>
    <cellStyle name="Normal 3 2 3" xfId="69" xr:uid="{00000000-0005-0000-0000-000085030000}"/>
    <cellStyle name="Normal 3 2 3 2" xfId="140" xr:uid="{00000000-0005-0000-0000-000086030000}"/>
    <cellStyle name="Normal 3 2 4" xfId="141" xr:uid="{00000000-0005-0000-0000-000087030000}"/>
    <cellStyle name="Normal 3 2_(GF) Reading Room Over Existing Building at Govt Jr. College  05.11.2013" xfId="961" xr:uid="{00000000-0005-0000-0000-000088030000}"/>
    <cellStyle name="Normal 3 3" xfId="40" xr:uid="{00000000-0005-0000-0000-000089030000}"/>
    <cellStyle name="Normal 3 3 2" xfId="142" xr:uid="{00000000-0005-0000-0000-00008A030000}"/>
    <cellStyle name="Normal 3 3 2 2" xfId="143" xr:uid="{00000000-0005-0000-0000-00008B030000}"/>
    <cellStyle name="Normal 3 3 2_KGVB-Mulugu-Wgl" xfId="144" xr:uid="{00000000-0005-0000-0000-00008C030000}"/>
    <cellStyle name="Normal 3 3_3 ACRs in GF - G+1 floor-2010-11" xfId="962" xr:uid="{00000000-0005-0000-0000-00008D030000}"/>
    <cellStyle name="Normal 3 33" xfId="963" xr:uid="{00000000-0005-0000-0000-00008E030000}"/>
    <cellStyle name="Normal 3 4" xfId="964" xr:uid="{00000000-0005-0000-0000-00008F030000}"/>
    <cellStyle name="Normal 3 4 2" xfId="965" xr:uid="{00000000-0005-0000-0000-000090030000}"/>
    <cellStyle name="Normal 3 5" xfId="966" xr:uid="{00000000-0005-0000-0000-000091030000}"/>
    <cellStyle name="Normal 3 5 2" xfId="967" xr:uid="{00000000-0005-0000-0000-000092030000}"/>
    <cellStyle name="Normal 3 5 3" xfId="968" xr:uid="{00000000-0005-0000-0000-000093030000}"/>
    <cellStyle name="Normal 3 5 4" xfId="969" xr:uid="{00000000-0005-0000-0000-000094030000}"/>
    <cellStyle name="Normal 3 6" xfId="970" xr:uid="{00000000-0005-0000-0000-000095030000}"/>
    <cellStyle name="Normal 3 6 2" xfId="971" xr:uid="{00000000-0005-0000-0000-000096030000}"/>
    <cellStyle name="Normal 3 7" xfId="972" xr:uid="{00000000-0005-0000-0000-000097030000}"/>
    <cellStyle name="Normal 3 7 2" xfId="973" xr:uid="{00000000-0005-0000-0000-000098030000}"/>
    <cellStyle name="Normal 3 7 3" xfId="974" xr:uid="{00000000-0005-0000-0000-000099030000}"/>
    <cellStyle name="Normal 3 7_Girls Hostel attached to Model School at Munipally WDE (Final) Modified (05.09.2014)" xfId="975" xr:uid="{00000000-0005-0000-0000-00009A030000}"/>
    <cellStyle name="Normal 3 8" xfId="976" xr:uid="{00000000-0005-0000-0000-00009B030000}"/>
    <cellStyle name="Normal 3 8 2" xfId="977" xr:uid="{00000000-0005-0000-0000-00009C030000}"/>
    <cellStyle name="Normal 3 9" xfId="978" xr:uid="{00000000-0005-0000-0000-00009D030000}"/>
    <cellStyle name="Normal 3 9 2" xfId="979" xr:uid="{00000000-0005-0000-0000-00009E030000}"/>
    <cellStyle name="Normal 3 9 3" xfId="980" xr:uid="{00000000-0005-0000-0000-00009F030000}"/>
    <cellStyle name="Normal 3 9 4" xfId="981" xr:uid="{00000000-0005-0000-0000-0000A0030000}"/>
    <cellStyle name="Normal 3_1_Pattapupalem_road estt-NCRMP" xfId="982" xr:uid="{00000000-0005-0000-0000-0000A1030000}"/>
    <cellStyle name="Normal 30" xfId="983" xr:uid="{00000000-0005-0000-0000-0000A2030000}"/>
    <cellStyle name="Normal 30 2" xfId="984" xr:uid="{00000000-0005-0000-0000-0000A3030000}"/>
    <cellStyle name="Normal 30 2 2" xfId="985" xr:uid="{00000000-0005-0000-0000-0000A4030000}"/>
    <cellStyle name="Normal 30 2 2 2" xfId="986" xr:uid="{00000000-0005-0000-0000-0000A5030000}"/>
    <cellStyle name="Normal 30 2 3" xfId="987" xr:uid="{00000000-0005-0000-0000-0000A6030000}"/>
    <cellStyle name="Normal 30 3" xfId="988" xr:uid="{00000000-0005-0000-0000-0000A7030000}"/>
    <cellStyle name="Normal 30 3 2" xfId="989" xr:uid="{00000000-0005-0000-0000-0000A8030000}"/>
    <cellStyle name="Normal 31" xfId="990" xr:uid="{00000000-0005-0000-0000-0000A9030000}"/>
    <cellStyle name="Normal 31 2" xfId="991" xr:uid="{00000000-0005-0000-0000-0000AA030000}"/>
    <cellStyle name="Normal 31 2 2" xfId="992" xr:uid="{00000000-0005-0000-0000-0000AB030000}"/>
    <cellStyle name="Normal 31 2 2 2" xfId="993" xr:uid="{00000000-0005-0000-0000-0000AC030000}"/>
    <cellStyle name="Normal 31 2 3" xfId="994" xr:uid="{00000000-0005-0000-0000-0000AD030000}"/>
    <cellStyle name="Normal 31 3" xfId="995" xr:uid="{00000000-0005-0000-0000-0000AE030000}"/>
    <cellStyle name="Normal 31 3 2" xfId="996" xr:uid="{00000000-0005-0000-0000-0000AF030000}"/>
    <cellStyle name="Normal 32" xfId="997" xr:uid="{00000000-0005-0000-0000-0000B0030000}"/>
    <cellStyle name="Normal 32 2" xfId="998" xr:uid="{00000000-0005-0000-0000-0000B1030000}"/>
    <cellStyle name="Normal 32 2 2" xfId="999" xr:uid="{00000000-0005-0000-0000-0000B2030000}"/>
    <cellStyle name="Normal 32 2 2 2" xfId="1000" xr:uid="{00000000-0005-0000-0000-0000B3030000}"/>
    <cellStyle name="Normal 32 2 3" xfId="1001" xr:uid="{00000000-0005-0000-0000-0000B4030000}"/>
    <cellStyle name="Normal 32 3" xfId="1002" xr:uid="{00000000-0005-0000-0000-0000B5030000}"/>
    <cellStyle name="Normal 32 3 2" xfId="1003" xr:uid="{00000000-0005-0000-0000-0000B6030000}"/>
    <cellStyle name="Normal 33" xfId="1004" xr:uid="{00000000-0005-0000-0000-0000B7030000}"/>
    <cellStyle name="Normal 33 2" xfId="1005" xr:uid="{00000000-0005-0000-0000-0000B8030000}"/>
    <cellStyle name="Normal 33 2 2" xfId="1006" xr:uid="{00000000-0005-0000-0000-0000B9030000}"/>
    <cellStyle name="Normal 33 2 2 2" xfId="1007" xr:uid="{00000000-0005-0000-0000-0000BA030000}"/>
    <cellStyle name="Normal 33 2 3" xfId="1008" xr:uid="{00000000-0005-0000-0000-0000BB030000}"/>
    <cellStyle name="Normal 33 3" xfId="1009" xr:uid="{00000000-0005-0000-0000-0000BC030000}"/>
    <cellStyle name="Normal 33 3 2" xfId="1010" xr:uid="{00000000-0005-0000-0000-0000BD030000}"/>
    <cellStyle name="Normal 34" xfId="1011" xr:uid="{00000000-0005-0000-0000-0000BE030000}"/>
    <cellStyle name="Normal 34 2" xfId="1012" xr:uid="{00000000-0005-0000-0000-0000BF030000}"/>
    <cellStyle name="Normal 34 3" xfId="1013" xr:uid="{00000000-0005-0000-0000-0000C0030000}"/>
    <cellStyle name="Normal 35" xfId="1014" xr:uid="{00000000-0005-0000-0000-0000C1030000}"/>
    <cellStyle name="Normal 36" xfId="1015" xr:uid="{00000000-0005-0000-0000-0000C2030000}"/>
    <cellStyle name="Normal 37" xfId="1016" xr:uid="{00000000-0005-0000-0000-0000C3030000}"/>
    <cellStyle name="Normal 38" xfId="1017" xr:uid="{00000000-0005-0000-0000-0000C4030000}"/>
    <cellStyle name="Normal 39" xfId="1018" xr:uid="{00000000-0005-0000-0000-0000C5030000}"/>
    <cellStyle name="Normal 4" xfId="41" xr:uid="{00000000-0005-0000-0000-0000C6030000}"/>
    <cellStyle name="Normal 4 10" xfId="1019" xr:uid="{00000000-0005-0000-0000-0000C7030000}"/>
    <cellStyle name="Normal 4 11" xfId="1020" xr:uid="{00000000-0005-0000-0000-0000C8030000}"/>
    <cellStyle name="Normal 4 2" xfId="42" xr:uid="{00000000-0005-0000-0000-0000C9030000}"/>
    <cellStyle name="Normal 4 2 2" xfId="83" xr:uid="{00000000-0005-0000-0000-0000CA030000}"/>
    <cellStyle name="Normal 4 2 2 2" xfId="1021" xr:uid="{00000000-0005-0000-0000-0000CB030000}"/>
    <cellStyle name="Normal 4 2 3" xfId="1022" xr:uid="{00000000-0005-0000-0000-0000CC030000}"/>
    <cellStyle name="Normal 4 2 4" xfId="1023" xr:uid="{00000000-0005-0000-0000-0000CD030000}"/>
    <cellStyle name="Normal 4 3" xfId="1024" xr:uid="{00000000-0005-0000-0000-0000CE030000}"/>
    <cellStyle name="Normal 4 3 2" xfId="1025" xr:uid="{00000000-0005-0000-0000-0000CF030000}"/>
    <cellStyle name="Normal 4 4" xfId="1026" xr:uid="{00000000-0005-0000-0000-0000D0030000}"/>
    <cellStyle name="Normal 4 4 2" xfId="1027" xr:uid="{00000000-0005-0000-0000-0000D1030000}"/>
    <cellStyle name="Normal 4 5" xfId="1028" xr:uid="{00000000-0005-0000-0000-0000D2030000}"/>
    <cellStyle name="Normal 4 5 2" xfId="1243" xr:uid="{00000000-0005-0000-0000-0000D3030000}"/>
    <cellStyle name="Normal 4 6" xfId="1029" xr:uid="{00000000-0005-0000-0000-0000D4030000}"/>
    <cellStyle name="Normal 4 7" xfId="1030" xr:uid="{00000000-0005-0000-0000-0000D5030000}"/>
    <cellStyle name="Normal 4 8" xfId="1031" xr:uid="{00000000-0005-0000-0000-0000D6030000}"/>
    <cellStyle name="Normal 4 9" xfId="1032" xr:uid="{00000000-0005-0000-0000-0000D7030000}"/>
    <cellStyle name="Normal 4_1. Infilteration Well " xfId="1033" xr:uid="{00000000-0005-0000-0000-0000D8030000}"/>
    <cellStyle name="Normal 40" xfId="1034" xr:uid="{00000000-0005-0000-0000-0000D9030000}"/>
    <cellStyle name="Normal 41" xfId="1035" xr:uid="{00000000-0005-0000-0000-0000DA030000}"/>
    <cellStyle name="Normal 42" xfId="1036" xr:uid="{00000000-0005-0000-0000-0000DB030000}"/>
    <cellStyle name="Normal 43" xfId="1037" xr:uid="{00000000-0005-0000-0000-0000DC030000}"/>
    <cellStyle name="Normal 44" xfId="1038" xr:uid="{00000000-0005-0000-0000-0000DD030000}"/>
    <cellStyle name="Normal 45" xfId="1039" xr:uid="{00000000-0005-0000-0000-0000DE030000}"/>
    <cellStyle name="Normal 46" xfId="1040" xr:uid="{00000000-0005-0000-0000-0000DF030000}"/>
    <cellStyle name="Normal 47" xfId="1041" xr:uid="{00000000-0005-0000-0000-0000E0030000}"/>
    <cellStyle name="Normal 48" xfId="1042" xr:uid="{00000000-0005-0000-0000-0000E1030000}"/>
    <cellStyle name="Normal 49" xfId="1043" xr:uid="{00000000-0005-0000-0000-0000E2030000}"/>
    <cellStyle name="Normal 5" xfId="43" xr:uid="{00000000-0005-0000-0000-0000E3030000}"/>
    <cellStyle name="Normal 5 2" xfId="44" xr:uid="{00000000-0005-0000-0000-0000E4030000}"/>
    <cellStyle name="Normal 5 2 2" xfId="1044" xr:uid="{00000000-0005-0000-0000-0000E5030000}"/>
    <cellStyle name="Normal 5 3" xfId="45" xr:uid="{00000000-0005-0000-0000-0000E6030000}"/>
    <cellStyle name="Normal 5 3 2" xfId="1045" xr:uid="{00000000-0005-0000-0000-0000E7030000}"/>
    <cellStyle name="Normal 5 3 3" xfId="1046" xr:uid="{00000000-0005-0000-0000-0000E8030000}"/>
    <cellStyle name="Normal 5 3 3 2" xfId="1047" xr:uid="{00000000-0005-0000-0000-0000E9030000}"/>
    <cellStyle name="Normal 5 3 4" xfId="1048" xr:uid="{00000000-0005-0000-0000-0000EA030000}"/>
    <cellStyle name="Normal 5 3_Girls Hostel at Ibrahimnagar SSR 2014-15 _Full(1)" xfId="1049" xr:uid="{00000000-0005-0000-0000-0000EB030000}"/>
    <cellStyle name="Normal 5 4" xfId="46" xr:uid="{00000000-0005-0000-0000-0000EC030000}"/>
    <cellStyle name="Normal 5 4 2" xfId="47" xr:uid="{00000000-0005-0000-0000-0000ED030000}"/>
    <cellStyle name="Normal 5 4 2 2" xfId="1050" xr:uid="{00000000-0005-0000-0000-0000EE030000}"/>
    <cellStyle name="Normal 5 4 3" xfId="1051" xr:uid="{00000000-0005-0000-0000-0000EF030000}"/>
    <cellStyle name="Normal 5 5" xfId="48" xr:uid="{00000000-0005-0000-0000-0000F0030000}"/>
    <cellStyle name="Normal 5 5 2" xfId="1052" xr:uid="{00000000-0005-0000-0000-0000F1030000}"/>
    <cellStyle name="Normal 5 6" xfId="1053" xr:uid="{00000000-0005-0000-0000-0000F2030000}"/>
    <cellStyle name="Normal 5 7" xfId="1054" xr:uid="{00000000-0005-0000-0000-0000F3030000}"/>
    <cellStyle name="Normal 5_2_AP02X016 - KP Kunta" xfId="1055" xr:uid="{00000000-0005-0000-0000-0000F4030000}"/>
    <cellStyle name="Normal 50" xfId="1056" xr:uid="{00000000-0005-0000-0000-0000F5030000}"/>
    <cellStyle name="Normal 50 2" xfId="1057" xr:uid="{00000000-0005-0000-0000-0000F6030000}"/>
    <cellStyle name="Normal 51" xfId="1058" xr:uid="{00000000-0005-0000-0000-0000F7030000}"/>
    <cellStyle name="Normal 51 2" xfId="1059" xr:uid="{00000000-0005-0000-0000-0000F8030000}"/>
    <cellStyle name="Normal 6" xfId="49" xr:uid="{00000000-0005-0000-0000-0000F9030000}"/>
    <cellStyle name="Normal 6 10" xfId="1060" xr:uid="{00000000-0005-0000-0000-0000FA030000}"/>
    <cellStyle name="Normal 6 11" xfId="1061" xr:uid="{00000000-0005-0000-0000-0000FB030000}"/>
    <cellStyle name="Normal 6 12" xfId="1062" xr:uid="{00000000-0005-0000-0000-0000FC030000}"/>
    <cellStyle name="Normal 6 2" xfId="50" xr:uid="{00000000-0005-0000-0000-0000FD030000}"/>
    <cellStyle name="Normal 6 2 2" xfId="51" xr:uid="{00000000-0005-0000-0000-0000FE030000}"/>
    <cellStyle name="Normal 6 2 2 2" xfId="1063" xr:uid="{00000000-0005-0000-0000-0000FF030000}"/>
    <cellStyle name="Normal 6 2 3" xfId="73" xr:uid="{00000000-0005-0000-0000-000000040000}"/>
    <cellStyle name="Normal 6 2 3 2" xfId="145" xr:uid="{00000000-0005-0000-0000-000001040000}"/>
    <cellStyle name="Normal 6 2 4" xfId="1064" xr:uid="{00000000-0005-0000-0000-000002040000}"/>
    <cellStyle name="Normal 6 3" xfId="52" xr:uid="{00000000-0005-0000-0000-000003040000}"/>
    <cellStyle name="Normal 6 3 2" xfId="1065" xr:uid="{00000000-0005-0000-0000-000004040000}"/>
    <cellStyle name="Normal 6 3_Bhamanagar 5.2 - Copy" xfId="1066" xr:uid="{00000000-0005-0000-0000-000005040000}"/>
    <cellStyle name="Normal 6 4" xfId="53" xr:uid="{00000000-0005-0000-0000-000006040000}"/>
    <cellStyle name="Normal 6 4 2" xfId="146" xr:uid="{00000000-0005-0000-0000-000007040000}"/>
    <cellStyle name="Normal 6 5" xfId="1067" xr:uid="{00000000-0005-0000-0000-000008040000}"/>
    <cellStyle name="Normal 6 5 2" xfId="1068" xr:uid="{00000000-0005-0000-0000-000009040000}"/>
    <cellStyle name="Normal 6 6" xfId="1069" xr:uid="{00000000-0005-0000-0000-00000A040000}"/>
    <cellStyle name="Normal 6 7" xfId="1070" xr:uid="{00000000-0005-0000-0000-00000B040000}"/>
    <cellStyle name="Normal 6 8" xfId="1071" xr:uid="{00000000-0005-0000-0000-00000C040000}"/>
    <cellStyle name="Normal 6 9" xfId="1072" xr:uid="{00000000-0005-0000-0000-00000D040000}"/>
    <cellStyle name="Normal 6_Bhamanagar 5.2" xfId="1073" xr:uid="{00000000-0005-0000-0000-00000E040000}"/>
    <cellStyle name="Normal 7" xfId="54" xr:uid="{00000000-0005-0000-0000-00000F040000}"/>
    <cellStyle name="Normal 7 10" xfId="1074" xr:uid="{00000000-0005-0000-0000-000010040000}"/>
    <cellStyle name="Normal 7 11" xfId="1075" xr:uid="{00000000-0005-0000-0000-000011040000}"/>
    <cellStyle name="Normal 7 12" xfId="1076" xr:uid="{00000000-0005-0000-0000-000012040000}"/>
    <cellStyle name="Normal 7 12 2" xfId="1077" xr:uid="{00000000-0005-0000-0000-000013040000}"/>
    <cellStyle name="Normal 7 2" xfId="1078" xr:uid="{00000000-0005-0000-0000-000014040000}"/>
    <cellStyle name="Normal 7 2 2" xfId="1079" xr:uid="{00000000-0005-0000-0000-000015040000}"/>
    <cellStyle name="Normal 7 3" xfId="1080" xr:uid="{00000000-0005-0000-0000-000016040000}"/>
    <cellStyle name="Normal 7 4" xfId="1081" xr:uid="{00000000-0005-0000-0000-000017040000}"/>
    <cellStyle name="Normal 7 5" xfId="1082" xr:uid="{00000000-0005-0000-0000-000018040000}"/>
    <cellStyle name="Normal 7 6" xfId="1083" xr:uid="{00000000-0005-0000-0000-000019040000}"/>
    <cellStyle name="Normal 7 7" xfId="1084" xr:uid="{00000000-0005-0000-0000-00001A040000}"/>
    <cellStyle name="Normal 7 8" xfId="1085" xr:uid="{00000000-0005-0000-0000-00001B040000}"/>
    <cellStyle name="Normal 7 9" xfId="1086" xr:uid="{00000000-0005-0000-0000-00001C040000}"/>
    <cellStyle name="Normal 7_2_AP02X016 - KP Kunta" xfId="1087" xr:uid="{00000000-0005-0000-0000-00001D040000}"/>
    <cellStyle name="Normal 8" xfId="55" xr:uid="{00000000-0005-0000-0000-00001E040000}"/>
    <cellStyle name="Normal 8 2" xfId="1088" xr:uid="{00000000-0005-0000-0000-00001F040000}"/>
    <cellStyle name="Normal 8 2 2" xfId="1089" xr:uid="{00000000-0005-0000-0000-000020040000}"/>
    <cellStyle name="Normal 8 3" xfId="1090" xr:uid="{00000000-0005-0000-0000-000021040000}"/>
    <cellStyle name="Normal 8 4" xfId="1091" xr:uid="{00000000-0005-0000-0000-000022040000}"/>
    <cellStyle name="Normal 8_13th Fin Ponnugupadu 22.00 Lakhs" xfId="1092" xr:uid="{00000000-0005-0000-0000-000023040000}"/>
    <cellStyle name="Normal 9" xfId="84" xr:uid="{00000000-0005-0000-0000-000024040000}"/>
    <cellStyle name="Normal 9 2" xfId="147" xr:uid="{00000000-0005-0000-0000-000025040000}"/>
    <cellStyle name="Normal 9 2 2" xfId="159" xr:uid="{00000000-0005-0000-0000-000026040000}"/>
    <cellStyle name="Normal 9 3" xfId="160" xr:uid="{00000000-0005-0000-0000-000027040000}"/>
    <cellStyle name="Normal_DATAS WITH MORD -07-08 -4(1).3.08" xfId="1242" xr:uid="{00000000-0005-0000-0000-000028040000}"/>
    <cellStyle name="Normal_lead_Kondepi" xfId="68" xr:uid="{00000000-0005-0000-0000-000029040000}"/>
    <cellStyle name="Note 10" xfId="1093" xr:uid="{00000000-0005-0000-0000-00002A040000}"/>
    <cellStyle name="Note 11" xfId="1094" xr:uid="{00000000-0005-0000-0000-00002B040000}"/>
    <cellStyle name="Note 12" xfId="1095" xr:uid="{00000000-0005-0000-0000-00002C040000}"/>
    <cellStyle name="Note 13" xfId="1096" xr:uid="{00000000-0005-0000-0000-00002D040000}"/>
    <cellStyle name="Note 14" xfId="1097" xr:uid="{00000000-0005-0000-0000-00002E040000}"/>
    <cellStyle name="Note 15" xfId="1098" xr:uid="{00000000-0005-0000-0000-00002F040000}"/>
    <cellStyle name="Note 16" xfId="1099" xr:uid="{00000000-0005-0000-0000-000030040000}"/>
    <cellStyle name="Note 2" xfId="1100" xr:uid="{00000000-0005-0000-0000-000031040000}"/>
    <cellStyle name="Note 2 2" xfId="1101" xr:uid="{00000000-0005-0000-0000-000032040000}"/>
    <cellStyle name="Note 2 3" xfId="1102" xr:uid="{00000000-0005-0000-0000-000033040000}"/>
    <cellStyle name="Note 3" xfId="1103" xr:uid="{00000000-0005-0000-0000-000034040000}"/>
    <cellStyle name="Note 3 2" xfId="1104" xr:uid="{00000000-0005-0000-0000-000035040000}"/>
    <cellStyle name="Note 4" xfId="1105" xr:uid="{00000000-0005-0000-0000-000036040000}"/>
    <cellStyle name="Note 5" xfId="1106" xr:uid="{00000000-0005-0000-0000-000037040000}"/>
    <cellStyle name="Note 6" xfId="1107" xr:uid="{00000000-0005-0000-0000-000038040000}"/>
    <cellStyle name="Note 7" xfId="1108" xr:uid="{00000000-0005-0000-0000-000039040000}"/>
    <cellStyle name="Note 8" xfId="1109" xr:uid="{00000000-0005-0000-0000-00003A040000}"/>
    <cellStyle name="Note 9" xfId="1110" xr:uid="{00000000-0005-0000-0000-00003B040000}"/>
    <cellStyle name="Output 10" xfId="1111" xr:uid="{00000000-0005-0000-0000-00003C040000}"/>
    <cellStyle name="Output 11" xfId="1112" xr:uid="{00000000-0005-0000-0000-00003D040000}"/>
    <cellStyle name="Output 12" xfId="1113" xr:uid="{00000000-0005-0000-0000-00003E040000}"/>
    <cellStyle name="Output 13" xfId="1114" xr:uid="{00000000-0005-0000-0000-00003F040000}"/>
    <cellStyle name="Output 14" xfId="1115" xr:uid="{00000000-0005-0000-0000-000040040000}"/>
    <cellStyle name="Output 15" xfId="1116" xr:uid="{00000000-0005-0000-0000-000041040000}"/>
    <cellStyle name="Output 16" xfId="1117" xr:uid="{00000000-0005-0000-0000-000042040000}"/>
    <cellStyle name="Output 2" xfId="1118" xr:uid="{00000000-0005-0000-0000-000043040000}"/>
    <cellStyle name="Output 2 2" xfId="1119" xr:uid="{00000000-0005-0000-0000-000044040000}"/>
    <cellStyle name="Output 2 3" xfId="1120" xr:uid="{00000000-0005-0000-0000-000045040000}"/>
    <cellStyle name="Output 3" xfId="1121" xr:uid="{00000000-0005-0000-0000-000046040000}"/>
    <cellStyle name="Output 3 2" xfId="1122" xr:uid="{00000000-0005-0000-0000-000047040000}"/>
    <cellStyle name="Output 4" xfId="1123" xr:uid="{00000000-0005-0000-0000-000048040000}"/>
    <cellStyle name="Output 5" xfId="1124" xr:uid="{00000000-0005-0000-0000-000049040000}"/>
    <cellStyle name="Output 6" xfId="1125" xr:uid="{00000000-0005-0000-0000-00004A040000}"/>
    <cellStyle name="Output 7" xfId="1126" xr:uid="{00000000-0005-0000-0000-00004B040000}"/>
    <cellStyle name="Output 8" xfId="1127" xr:uid="{00000000-0005-0000-0000-00004C040000}"/>
    <cellStyle name="Output 9" xfId="1128" xr:uid="{00000000-0005-0000-0000-00004D040000}"/>
    <cellStyle name="Percent [2]" xfId="56" xr:uid="{00000000-0005-0000-0000-00004E040000}"/>
    <cellStyle name="Percent [2] 2" xfId="85" xr:uid="{00000000-0005-0000-0000-00004F040000}"/>
    <cellStyle name="Percent [2] 3" xfId="86" xr:uid="{00000000-0005-0000-0000-000050040000}"/>
    <cellStyle name="Percent [2] 4" xfId="87" xr:uid="{00000000-0005-0000-0000-000051040000}"/>
    <cellStyle name="Percent [2] 5" xfId="1129" xr:uid="{00000000-0005-0000-0000-000052040000}"/>
    <cellStyle name="Percent [2] 6" xfId="1130" xr:uid="{00000000-0005-0000-0000-000053040000}"/>
    <cellStyle name="Percent 15" xfId="1131" xr:uid="{00000000-0005-0000-0000-000054040000}"/>
    <cellStyle name="Percent 2" xfId="57" xr:uid="{00000000-0005-0000-0000-000055040000}"/>
    <cellStyle name="Percent 2 10" xfId="1132" xr:uid="{00000000-0005-0000-0000-000056040000}"/>
    <cellStyle name="Percent 2 11" xfId="1133" xr:uid="{00000000-0005-0000-0000-000057040000}"/>
    <cellStyle name="Percent 2 12" xfId="1134" xr:uid="{00000000-0005-0000-0000-000058040000}"/>
    <cellStyle name="Percent 2 13" xfId="1135" xr:uid="{00000000-0005-0000-0000-000059040000}"/>
    <cellStyle name="Percent 2 14" xfId="1136" xr:uid="{00000000-0005-0000-0000-00005A040000}"/>
    <cellStyle name="Percent 2 2" xfId="148" xr:uid="{00000000-0005-0000-0000-00005B040000}"/>
    <cellStyle name="Percent 2 3" xfId="1137" xr:uid="{00000000-0005-0000-0000-00005C040000}"/>
    <cellStyle name="Percent 2 3 2" xfId="1138" xr:uid="{00000000-0005-0000-0000-00005D040000}"/>
    <cellStyle name="Percent 2 4" xfId="1139" xr:uid="{00000000-0005-0000-0000-00005E040000}"/>
    <cellStyle name="Percent 2 5" xfId="1140" xr:uid="{00000000-0005-0000-0000-00005F040000}"/>
    <cellStyle name="Percent 2 6" xfId="1141" xr:uid="{00000000-0005-0000-0000-000060040000}"/>
    <cellStyle name="Percent 2 7" xfId="1142" xr:uid="{00000000-0005-0000-0000-000061040000}"/>
    <cellStyle name="Percent 2 8" xfId="1143" xr:uid="{00000000-0005-0000-0000-000062040000}"/>
    <cellStyle name="Percent 2 9" xfId="1144" xr:uid="{00000000-0005-0000-0000-000063040000}"/>
    <cellStyle name="Percent 3" xfId="58" xr:uid="{00000000-0005-0000-0000-000064040000}"/>
    <cellStyle name="Percent 3 10" xfId="1145" xr:uid="{00000000-0005-0000-0000-000065040000}"/>
    <cellStyle name="Percent 3 11" xfId="1146" xr:uid="{00000000-0005-0000-0000-000066040000}"/>
    <cellStyle name="Percent 3 2" xfId="59" xr:uid="{00000000-0005-0000-0000-000067040000}"/>
    <cellStyle name="Percent 3 2 2" xfId="1147" xr:uid="{00000000-0005-0000-0000-000068040000}"/>
    <cellStyle name="Percent 3 3" xfId="1148" xr:uid="{00000000-0005-0000-0000-000069040000}"/>
    <cellStyle name="Percent 3 4" xfId="1149" xr:uid="{00000000-0005-0000-0000-00006A040000}"/>
    <cellStyle name="Percent 3 5" xfId="1150" xr:uid="{00000000-0005-0000-0000-00006B040000}"/>
    <cellStyle name="Percent 3 6" xfId="1151" xr:uid="{00000000-0005-0000-0000-00006C040000}"/>
    <cellStyle name="Percent 3 7" xfId="1152" xr:uid="{00000000-0005-0000-0000-00006D040000}"/>
    <cellStyle name="Percent 3 8" xfId="1153" xr:uid="{00000000-0005-0000-0000-00006E040000}"/>
    <cellStyle name="Percent 3 9" xfId="1154" xr:uid="{00000000-0005-0000-0000-00006F040000}"/>
    <cellStyle name="Percent 4" xfId="149" xr:uid="{00000000-0005-0000-0000-000070040000}"/>
    <cellStyle name="Percent 4 2" xfId="1155" xr:uid="{00000000-0005-0000-0000-000071040000}"/>
    <cellStyle name="Percent 5" xfId="1156" xr:uid="{00000000-0005-0000-0000-000072040000}"/>
    <cellStyle name="Percent 5 2" xfId="1157" xr:uid="{00000000-0005-0000-0000-000073040000}"/>
    <cellStyle name="Percent 6" xfId="1158" xr:uid="{00000000-0005-0000-0000-000074040000}"/>
    <cellStyle name="Percent 7" xfId="1159" xr:uid="{00000000-0005-0000-0000-000075040000}"/>
    <cellStyle name="Percent 8" xfId="1160" xr:uid="{00000000-0005-0000-0000-000076040000}"/>
    <cellStyle name="prabhakar" xfId="1161" xr:uid="{00000000-0005-0000-0000-000077040000}"/>
    <cellStyle name="RevList" xfId="60" xr:uid="{00000000-0005-0000-0000-000078040000}"/>
    <cellStyle name="RevList 2" xfId="1162" xr:uid="{00000000-0005-0000-0000-000079040000}"/>
    <cellStyle name="Sheet Title" xfId="150" xr:uid="{00000000-0005-0000-0000-00007A040000}"/>
    <cellStyle name="style" xfId="61" xr:uid="{00000000-0005-0000-0000-00007B040000}"/>
    <cellStyle name="Style 1" xfId="62" xr:uid="{00000000-0005-0000-0000-00007C040000}"/>
    <cellStyle name="Style 1 2" xfId="151" xr:uid="{00000000-0005-0000-0000-00007D040000}"/>
    <cellStyle name="Style 1 2 2" xfId="1163" xr:uid="{00000000-0005-0000-0000-00007E040000}"/>
    <cellStyle name="Style 1 3" xfId="1164" xr:uid="{00000000-0005-0000-0000-00007F040000}"/>
    <cellStyle name="Style 1_ALGUNOOR,THIMMAPURTWO CLASS ROOMS 12-13(2+0)" xfId="1165" xr:uid="{00000000-0005-0000-0000-000080040000}"/>
    <cellStyle name="Style 2" xfId="1166" xr:uid="{00000000-0005-0000-0000-000081040000}"/>
    <cellStyle name="style 3" xfId="1167" xr:uid="{00000000-0005-0000-0000-000082040000}"/>
    <cellStyle name="style 4" xfId="1168" xr:uid="{00000000-0005-0000-0000-000083040000}"/>
    <cellStyle name="style 5" xfId="1169" xr:uid="{00000000-0005-0000-0000-000084040000}"/>
    <cellStyle name="style 6" xfId="1170" xr:uid="{00000000-0005-0000-0000-000085040000}"/>
    <cellStyle name="style_1_Pattapupalem_road estt-NCRMP" xfId="1171" xr:uid="{00000000-0005-0000-0000-000086040000}"/>
    <cellStyle name="style1" xfId="63" xr:uid="{00000000-0005-0000-0000-000087040000}"/>
    <cellStyle name="style1 2" xfId="1172" xr:uid="{00000000-0005-0000-0000-000088040000}"/>
    <cellStyle name="style1 3" xfId="1173" xr:uid="{00000000-0005-0000-0000-000089040000}"/>
    <cellStyle name="style1 4" xfId="1174" xr:uid="{00000000-0005-0000-0000-00008A040000}"/>
    <cellStyle name="style1 5" xfId="1175" xr:uid="{00000000-0005-0000-0000-00008B040000}"/>
    <cellStyle name="style1 6" xfId="1176" xr:uid="{00000000-0005-0000-0000-00008C040000}"/>
    <cellStyle name="style1_3 - ZP  BHAIRAVANAGAR 45.00L." xfId="1177" xr:uid="{00000000-0005-0000-0000-00008D040000}"/>
    <cellStyle name="style2" xfId="64" xr:uid="{00000000-0005-0000-0000-00008E040000}"/>
    <cellStyle name="style2 2" xfId="1178" xr:uid="{00000000-0005-0000-0000-00008F040000}"/>
    <cellStyle name="style2 3" xfId="1179" xr:uid="{00000000-0005-0000-0000-000090040000}"/>
    <cellStyle name="style2 4" xfId="1180" xr:uid="{00000000-0005-0000-0000-000091040000}"/>
    <cellStyle name="style2 5" xfId="1181" xr:uid="{00000000-0005-0000-0000-000092040000}"/>
    <cellStyle name="style2 6" xfId="1182" xr:uid="{00000000-0005-0000-0000-000093040000}"/>
    <cellStyle name="style2_3 - ZP  BHAIRAVANAGAR 45.00L." xfId="1183" xr:uid="{00000000-0005-0000-0000-000094040000}"/>
    <cellStyle name="Sub Head" xfId="65" xr:uid="{00000000-0005-0000-0000-000095040000}"/>
    <cellStyle name="Subtotal" xfId="66" xr:uid="{00000000-0005-0000-0000-000096040000}"/>
    <cellStyle name="text" xfId="1184" xr:uid="{00000000-0005-0000-0000-000097040000}"/>
    <cellStyle name="þ_x001d_ð &amp;ý&amp;†ýG_x0008_ X_x000a__x0007__x0001__x0001_" xfId="1244" xr:uid="{00000000-0005-0000-0000-000098040000}"/>
    <cellStyle name="þ_x001d_ð &amp;ý&amp;†ýG_x0008_ X_x000a__x0007__x0001__x0001_ 2" xfId="88" xr:uid="{00000000-0005-0000-0000-000099040000}"/>
    <cellStyle name="þ_x001d_ð &amp;ý&amp;†ýG_x0008_ X_x000a__x0007__x0001__x0001_ 3" xfId="89" xr:uid="{00000000-0005-0000-0000-00009A040000}"/>
    <cellStyle name="þ_x001d_ð &amp;ý&amp;†ýG_x0008_ X_x000a__x0007__x0001__x0001_ 4" xfId="90" xr:uid="{00000000-0005-0000-0000-00009B040000}"/>
    <cellStyle name="þ_x001d_ð &amp;ý&amp;†ýG_x0008_ X_x000a__x0007__x0001__x0001_ 5" xfId="1185" xr:uid="{00000000-0005-0000-0000-00009C040000}"/>
    <cellStyle name="þ_x001d_ð &amp;ý&amp;†ýG_x0008_ X_x000a__x0007__x0001__x0001_ 6" xfId="1186" xr:uid="{00000000-0005-0000-0000-00009D040000}"/>
    <cellStyle name="þ_x001d_ð&quot;_x000c_Býò_x000c_5ýU_x0001_e_x0005_¹,_x0007__x0001__x0001_" xfId="67" xr:uid="{00000000-0005-0000-0000-00009E040000}"/>
    <cellStyle name="þ_x001d_ð&quot;_x000c_Býò_x000c_5ýU_x0001_e_x0005_¹,_x0007__x0001__x0001_ 2" xfId="91" xr:uid="{00000000-0005-0000-0000-00009F040000}"/>
    <cellStyle name="þ_x001d_ð&quot;_x000c_Býò_x000c_5ýU_x0001_e_x0005_¹,_x0007__x0001__x0001_ 3" xfId="92" xr:uid="{00000000-0005-0000-0000-0000A0040000}"/>
    <cellStyle name="þ_x001d_ð&quot;_x000c_Býò_x000c_5ýU_x0001_e_x0005_¹,_x0007__x0001__x0001_ 4" xfId="93" xr:uid="{00000000-0005-0000-0000-0000A1040000}"/>
    <cellStyle name="þ_x001d_ð&quot;_x000c_Býò_x000c_5ýU_x0001_e_x0005_¹,_x0007__x0001__x0001_ 5" xfId="1187" xr:uid="{00000000-0005-0000-0000-0000A2040000}"/>
    <cellStyle name="þ_x001d_ð&quot;_x000c_Býò_x000c_5ýU_x0001_e_x0005_¹,_x0007__x0001__x0001_ 6" xfId="1188" xr:uid="{00000000-0005-0000-0000-0000A3040000}"/>
    <cellStyle name="þ_x001d_ð&quot;_x000c_Býò_x000c_5ýU_x0001_e_x0005_¹,_x0007__x0001__x0001__Nakkabokkalapdu Grn Anganwadi     6-11-2016 for Bill," xfId="1189" xr:uid="{00000000-0005-0000-0000-0000A4040000}"/>
    <cellStyle name="Times New Roman" xfId="94" xr:uid="{00000000-0005-0000-0000-0000A5040000}"/>
    <cellStyle name="Title 10" xfId="1190" xr:uid="{00000000-0005-0000-0000-0000A6040000}"/>
    <cellStyle name="Title 11" xfId="1191" xr:uid="{00000000-0005-0000-0000-0000A7040000}"/>
    <cellStyle name="Title 2" xfId="1192" xr:uid="{00000000-0005-0000-0000-0000A8040000}"/>
    <cellStyle name="Title 3" xfId="1193" xr:uid="{00000000-0005-0000-0000-0000A9040000}"/>
    <cellStyle name="Title 4" xfId="1194" xr:uid="{00000000-0005-0000-0000-0000AA040000}"/>
    <cellStyle name="Title 5" xfId="1195" xr:uid="{00000000-0005-0000-0000-0000AB040000}"/>
    <cellStyle name="Title 6" xfId="1196" xr:uid="{00000000-0005-0000-0000-0000AC040000}"/>
    <cellStyle name="Title 7" xfId="1197" xr:uid="{00000000-0005-0000-0000-0000AD040000}"/>
    <cellStyle name="Title 8" xfId="1198" xr:uid="{00000000-0005-0000-0000-0000AE040000}"/>
    <cellStyle name="Title 9" xfId="1199" xr:uid="{00000000-0005-0000-0000-0000AF040000}"/>
    <cellStyle name="Total 10" xfId="1200" xr:uid="{00000000-0005-0000-0000-0000B0040000}"/>
    <cellStyle name="Total 11" xfId="1201" xr:uid="{00000000-0005-0000-0000-0000B1040000}"/>
    <cellStyle name="Total 12" xfId="1202" xr:uid="{00000000-0005-0000-0000-0000B2040000}"/>
    <cellStyle name="Total 13" xfId="1203" xr:uid="{00000000-0005-0000-0000-0000B3040000}"/>
    <cellStyle name="Total 14" xfId="1204" xr:uid="{00000000-0005-0000-0000-0000B4040000}"/>
    <cellStyle name="Total 15" xfId="1205" xr:uid="{00000000-0005-0000-0000-0000B5040000}"/>
    <cellStyle name="Total 16" xfId="1206" xr:uid="{00000000-0005-0000-0000-0000B6040000}"/>
    <cellStyle name="Total 2" xfId="1207" xr:uid="{00000000-0005-0000-0000-0000B7040000}"/>
    <cellStyle name="Total 2 2" xfId="1208" xr:uid="{00000000-0005-0000-0000-0000B8040000}"/>
    <cellStyle name="Total 2 3" xfId="1209" xr:uid="{00000000-0005-0000-0000-0000B9040000}"/>
    <cellStyle name="Total 3" xfId="1210" xr:uid="{00000000-0005-0000-0000-0000BA040000}"/>
    <cellStyle name="Total 3 2" xfId="1211" xr:uid="{00000000-0005-0000-0000-0000BB040000}"/>
    <cellStyle name="Total 4" xfId="1212" xr:uid="{00000000-0005-0000-0000-0000BC040000}"/>
    <cellStyle name="Total 5" xfId="1213" xr:uid="{00000000-0005-0000-0000-0000BD040000}"/>
    <cellStyle name="Total 6" xfId="1214" xr:uid="{00000000-0005-0000-0000-0000BE040000}"/>
    <cellStyle name="Total 7" xfId="1215" xr:uid="{00000000-0005-0000-0000-0000BF040000}"/>
    <cellStyle name="Total 8" xfId="1216" xr:uid="{00000000-0005-0000-0000-0000C0040000}"/>
    <cellStyle name="Total 9" xfId="1217" xr:uid="{00000000-0005-0000-0000-0000C1040000}"/>
    <cellStyle name="v" xfId="152" xr:uid="{00000000-0005-0000-0000-0000C2040000}"/>
    <cellStyle name="v_25-8-2010  ABS &amp; Det" xfId="153" xr:uid="{00000000-0005-0000-0000-0000C3040000}"/>
    <cellStyle name="v_25-8-2010  ABS &amp; Det_Est.-DFSD&amp;GTC-Atp 01.09.14" xfId="1218" xr:uid="{00000000-0005-0000-0000-0000C4040000}"/>
    <cellStyle name="v_25-8-2010  ABS &amp; Det_revised  Estimation-1" xfId="1219" xr:uid="{00000000-0005-0000-0000-0000C5040000}"/>
    <cellStyle name="v_25-8-2010  ABS &amp; Det_TIRUPATI  ELEC" xfId="1220" xr:uid="{00000000-0005-0000-0000-0000C6040000}"/>
    <cellStyle name="v_Est.-DFSD&amp;GTC-Atp 01.09.14" xfId="1221" xr:uid="{00000000-0005-0000-0000-0000C7040000}"/>
    <cellStyle name="v_revised  Estimation-1" xfId="1222" xr:uid="{00000000-0005-0000-0000-0000C8040000}"/>
    <cellStyle name="v_TIRUPATI  ELEC" xfId="1223" xr:uid="{00000000-0005-0000-0000-0000C9040000}"/>
    <cellStyle name="Value" xfId="95" xr:uid="{00000000-0005-0000-0000-0000CA040000}"/>
    <cellStyle name="Value 2" xfId="1224" xr:uid="{00000000-0005-0000-0000-0000CB040000}"/>
    <cellStyle name="Value 3" xfId="1225" xr:uid="{00000000-0005-0000-0000-0000CC040000}"/>
    <cellStyle name="Warning Text 10" xfId="1226" xr:uid="{00000000-0005-0000-0000-0000CD040000}"/>
    <cellStyle name="Warning Text 11" xfId="1227" xr:uid="{00000000-0005-0000-0000-0000CE040000}"/>
    <cellStyle name="Warning Text 12" xfId="1228" xr:uid="{00000000-0005-0000-0000-0000CF040000}"/>
    <cellStyle name="Warning Text 13" xfId="1229" xr:uid="{00000000-0005-0000-0000-0000D0040000}"/>
    <cellStyle name="Warning Text 14" xfId="1230" xr:uid="{00000000-0005-0000-0000-0000D1040000}"/>
    <cellStyle name="Warning Text 15" xfId="1231" xr:uid="{00000000-0005-0000-0000-0000D2040000}"/>
    <cellStyle name="Warning Text 16" xfId="1232" xr:uid="{00000000-0005-0000-0000-0000D3040000}"/>
    <cellStyle name="Warning Text 2" xfId="1233" xr:uid="{00000000-0005-0000-0000-0000D4040000}"/>
    <cellStyle name="Warning Text 2 2" xfId="1234" xr:uid="{00000000-0005-0000-0000-0000D5040000}"/>
    <cellStyle name="Warning Text 3" xfId="1235" xr:uid="{00000000-0005-0000-0000-0000D6040000}"/>
    <cellStyle name="Warning Text 4" xfId="1236" xr:uid="{00000000-0005-0000-0000-0000D7040000}"/>
    <cellStyle name="Warning Text 5" xfId="1237" xr:uid="{00000000-0005-0000-0000-0000D8040000}"/>
    <cellStyle name="Warning Text 6" xfId="1238" xr:uid="{00000000-0005-0000-0000-0000D9040000}"/>
    <cellStyle name="Warning Text 7" xfId="1239" xr:uid="{00000000-0005-0000-0000-0000DA040000}"/>
    <cellStyle name="Warning Text 8" xfId="1240" xr:uid="{00000000-0005-0000-0000-0000DB040000}"/>
    <cellStyle name="Warning Text 9" xfId="1241" xr:uid="{00000000-0005-0000-0000-0000DC040000}"/>
    <cellStyle name="సాధారణ_Copy of Model estimate-Basnapally--07-05-06-Final" xfId="96" xr:uid="{00000000-0005-0000-0000-0000DD04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4</xdr:col>
      <xdr:colOff>438150</xdr:colOff>
      <xdr:row>11</xdr:row>
      <xdr:rowOff>47625</xdr:rowOff>
    </xdr:from>
    <xdr:to>
      <xdr:col>6</xdr:col>
      <xdr:colOff>514350</xdr:colOff>
      <xdr:row>19</xdr:row>
      <xdr:rowOff>123825</xdr:rowOff>
    </xdr:to>
    <xdr:sp macro="" textlink="">
      <xdr:nvSpPr>
        <xdr:cNvPr id="25399" name="Rectangle 2" descr="4_8252">
          <a:extLst>
            <a:ext uri="{FF2B5EF4-FFF2-40B4-BE49-F238E27FC236}">
              <a16:creationId xmlns:a16="http://schemas.microsoft.com/office/drawing/2014/main" id="{00000000-0008-0000-0000-000037630000}"/>
            </a:ext>
          </a:extLst>
        </xdr:cNvPr>
        <xdr:cNvSpPr>
          <a:spLocks noChangeArrowheads="1"/>
        </xdr:cNvSpPr>
      </xdr:nvSpPr>
      <xdr:spPr bwMode="auto">
        <a:xfrm>
          <a:off x="2819400" y="1847850"/>
          <a:ext cx="1295400" cy="1371600"/>
        </a:xfrm>
        <a:prstGeom prst="rect">
          <a:avLst/>
        </a:prstGeom>
        <a:blipFill dpi="0" rotWithShape="0">
          <a:blip xmlns:r="http://schemas.openxmlformats.org/officeDocument/2006/relationships" r:embed="rId1"/>
          <a:srcRect/>
          <a:stretch>
            <a:fillRect/>
          </a:stretch>
        </a:blipFill>
        <a:ln w="9525">
          <a:noFill/>
          <a:miter lim="800000"/>
          <a:headEnd/>
          <a:tailEnd/>
        </a:ln>
      </xdr:spPr>
    </xdr:sp>
    <xdr:clientData/>
  </xdr:twoCellAnchor>
  <xdr:twoCellAnchor>
    <xdr:from>
      <xdr:col>1</xdr:col>
      <xdr:colOff>266700</xdr:colOff>
      <xdr:row>6</xdr:row>
      <xdr:rowOff>21292</xdr:rowOff>
    </xdr:from>
    <xdr:to>
      <xdr:col>9</xdr:col>
      <xdr:colOff>142875</xdr:colOff>
      <xdr:row>39</xdr:row>
      <xdr:rowOff>44824</xdr:rowOff>
    </xdr:to>
    <xdr:sp macro="" textlink="">
      <xdr:nvSpPr>
        <xdr:cNvPr id="24590" name="WordArt 3">
          <a:extLst>
            <a:ext uri="{FF2B5EF4-FFF2-40B4-BE49-F238E27FC236}">
              <a16:creationId xmlns:a16="http://schemas.microsoft.com/office/drawing/2014/main" id="{00000000-0008-0000-0000-00000E600000}"/>
            </a:ext>
          </a:extLst>
        </xdr:cNvPr>
        <xdr:cNvSpPr>
          <a:spLocks noChangeArrowheads="1" noChangeShapeType="1" noTextEdit="1"/>
        </xdr:cNvSpPr>
      </xdr:nvSpPr>
      <xdr:spPr bwMode="auto">
        <a:xfrm>
          <a:off x="591671" y="984998"/>
          <a:ext cx="5916145" cy="6197973"/>
        </a:xfrm>
        <a:prstGeom prst="rect">
          <a:avLst/>
        </a:prstGeom>
      </xdr:spPr>
      <xdr:txBody>
        <a:bodyPr vertOverflow="clip" wrap="none" lIns="91440" tIns="45720" rIns="91440" bIns="45720" fromWordArt="1" anchor="t" upright="1">
          <a:prstTxWarp prst="textArchUp">
            <a:avLst>
              <a:gd name="adj" fmla="val 11207988"/>
            </a:avLst>
          </a:prstTxWarp>
        </a:bodyPr>
        <a:lstStyle/>
        <a:p>
          <a:pPr algn="ctr" rtl="0"/>
          <a:r>
            <a:rPr lang="en-US" sz="3000" u="sng" strike="noStrike" kern="10" cap="small" spc="0" baseline="0">
              <a:ln w="9525">
                <a:solidFill>
                  <a:srgbClr val="000000"/>
                </a:solidFill>
                <a:round/>
                <a:headEnd/>
                <a:tailEnd/>
              </a:ln>
              <a:solidFill>
                <a:srgbClr val="000000"/>
              </a:solidFill>
              <a:latin typeface="Times New Roman"/>
              <a:cs typeface="Times New Roman"/>
            </a:rPr>
            <a:t>GOVERNMENT OF ANDHRA PRADESH</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09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09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09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09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09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09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09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09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09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 val="소상 &quot;1&quot;"/>
      <sheetName val="Discount &amp; Margin"/>
      <sheetName val="Proforma -II "/>
      <sheetName val="Pump se"/>
      <sheetName val="Pump seÑ"/>
      <sheetName val="DetEst"/>
      <sheetName val="basd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2:K54"/>
  <sheetViews>
    <sheetView view="pageBreakPreview" topLeftCell="A34" zoomScale="115" zoomScaleSheetLayoutView="115" workbookViewId="0">
      <selection activeCell="G40" sqref="G40:H40"/>
    </sheetView>
  </sheetViews>
  <sheetFormatPr defaultRowHeight="12.75"/>
  <cols>
    <col min="1" max="1" width="4.85546875" style="21" customWidth="1"/>
    <col min="2" max="2" width="5.7109375" style="21" customWidth="1"/>
    <col min="3" max="3" width="10.5703125" style="21" customWidth="1"/>
    <col min="4" max="4" width="14.5703125" style="21" customWidth="1"/>
    <col min="5" max="5" width="10.5703125" style="21" customWidth="1"/>
    <col min="6" max="6" width="7.7109375" style="21" customWidth="1"/>
    <col min="7" max="7" width="9" style="21" customWidth="1"/>
    <col min="8" max="8" width="16.28515625" style="21" customWidth="1"/>
    <col min="9" max="9" width="16" style="21" customWidth="1"/>
    <col min="10" max="10" width="8.85546875" style="21" customWidth="1"/>
    <col min="11" max="11" width="4.28515625" style="21" customWidth="1"/>
    <col min="12" max="16384" width="9.140625" style="21"/>
  </cols>
  <sheetData>
    <row r="2" spans="1:11" ht="15">
      <c r="A2" s="405"/>
      <c r="B2" s="405"/>
      <c r="C2" s="405"/>
      <c r="D2" s="405"/>
      <c r="E2" s="405"/>
      <c r="F2" s="405"/>
      <c r="G2" s="405"/>
      <c r="H2" s="405"/>
      <c r="I2" s="405"/>
      <c r="J2" s="405"/>
      <c r="K2" s="405"/>
    </row>
    <row r="3" spans="1:11" ht="13.5" customHeight="1">
      <c r="A3" s="407" t="s">
        <v>74</v>
      </c>
      <c r="B3" s="407"/>
      <c r="C3" s="407"/>
      <c r="D3" s="407"/>
      <c r="E3" s="407"/>
      <c r="F3" s="407"/>
      <c r="G3" s="407"/>
      <c r="H3" s="407"/>
      <c r="I3" s="407"/>
      <c r="J3" s="407"/>
      <c r="K3" s="407"/>
    </row>
    <row r="4" spans="1:11" ht="13.5" customHeight="1">
      <c r="A4" s="406" t="s">
        <v>71</v>
      </c>
      <c r="B4" s="20"/>
      <c r="C4" s="20"/>
      <c r="D4" s="20"/>
      <c r="E4" s="20"/>
      <c r="F4" s="20"/>
      <c r="G4" s="20"/>
      <c r="H4" s="20"/>
      <c r="I4" s="20"/>
      <c r="J4" s="20"/>
      <c r="K4" s="412" t="s">
        <v>72</v>
      </c>
    </row>
    <row r="5" spans="1:11" ht="12.75" customHeight="1">
      <c r="A5" s="406"/>
      <c r="K5" s="412"/>
    </row>
    <row r="6" spans="1:11">
      <c r="A6" s="406"/>
      <c r="K6" s="412"/>
    </row>
    <row r="7" spans="1:11">
      <c r="A7" s="406"/>
      <c r="K7" s="412"/>
    </row>
    <row r="8" spans="1:11">
      <c r="A8" s="406"/>
      <c r="K8" s="412"/>
    </row>
    <row r="9" spans="1:11">
      <c r="A9" s="406"/>
      <c r="K9" s="412"/>
    </row>
    <row r="10" spans="1:11">
      <c r="A10" s="406"/>
      <c r="K10" s="412"/>
    </row>
    <row r="11" spans="1:11">
      <c r="A11" s="406"/>
      <c r="K11" s="412"/>
    </row>
    <row r="12" spans="1:11">
      <c r="A12" s="406"/>
      <c r="K12" s="412"/>
    </row>
    <row r="13" spans="1:11">
      <c r="A13" s="406"/>
      <c r="E13" s="22"/>
      <c r="F13" s="22"/>
      <c r="G13" s="22"/>
      <c r="K13" s="412"/>
    </row>
    <row r="14" spans="1:11">
      <c r="A14" s="406"/>
      <c r="K14" s="412"/>
    </row>
    <row r="15" spans="1:11">
      <c r="A15" s="406"/>
      <c r="K15" s="412"/>
    </row>
    <row r="16" spans="1:11">
      <c r="A16" s="406"/>
      <c r="K16" s="412"/>
    </row>
    <row r="17" spans="1:11">
      <c r="A17" s="406"/>
      <c r="K17" s="412"/>
    </row>
    <row r="18" spans="1:11">
      <c r="A18" s="406"/>
      <c r="K18" s="412"/>
    </row>
    <row r="19" spans="1:11">
      <c r="A19" s="406"/>
      <c r="K19" s="412"/>
    </row>
    <row r="20" spans="1:11">
      <c r="A20" s="406"/>
      <c r="K20" s="412"/>
    </row>
    <row r="21" spans="1:11">
      <c r="A21" s="406"/>
      <c r="K21" s="412"/>
    </row>
    <row r="22" spans="1:11">
      <c r="A22" s="406"/>
      <c r="K22" s="412"/>
    </row>
    <row r="23" spans="1:11" ht="10.5" customHeight="1">
      <c r="A23" s="406"/>
      <c r="D23" s="23"/>
      <c r="E23" s="23"/>
      <c r="F23" s="23"/>
      <c r="G23" s="23"/>
      <c r="H23" s="23"/>
      <c r="I23" s="23"/>
      <c r="K23" s="412"/>
    </row>
    <row r="24" spans="1:11" ht="10.5" customHeight="1">
      <c r="A24" s="406"/>
      <c r="D24" s="23"/>
      <c r="E24" s="23"/>
      <c r="F24" s="23"/>
      <c r="G24" s="23"/>
      <c r="H24" s="23"/>
      <c r="I24" s="23"/>
      <c r="K24" s="412"/>
    </row>
    <row r="25" spans="1:11" ht="15" customHeight="1">
      <c r="A25" s="406"/>
      <c r="C25" s="413" t="s">
        <v>23</v>
      </c>
      <c r="D25" s="413"/>
      <c r="E25" s="413"/>
      <c r="F25" s="413"/>
      <c r="G25" s="413"/>
      <c r="H25" s="413"/>
      <c r="I25" s="413"/>
      <c r="K25" s="412"/>
    </row>
    <row r="26" spans="1:11" ht="14.25" customHeight="1">
      <c r="A26" s="406"/>
      <c r="B26" s="62"/>
      <c r="C26" s="24"/>
      <c r="D26" s="23"/>
      <c r="E26" s="23"/>
      <c r="F26" s="23"/>
      <c r="G26" s="23"/>
      <c r="H26" s="23"/>
      <c r="I26" s="23"/>
      <c r="K26" s="412"/>
    </row>
    <row r="27" spans="1:11" ht="14.25" customHeight="1">
      <c r="A27" s="406"/>
      <c r="B27" s="62"/>
      <c r="C27" s="24"/>
      <c r="D27" s="23"/>
      <c r="E27" s="23"/>
      <c r="F27" s="23"/>
      <c r="G27" s="23"/>
      <c r="H27" s="23"/>
      <c r="I27" s="23"/>
      <c r="K27" s="412"/>
    </row>
    <row r="28" spans="1:11" ht="21">
      <c r="A28" s="406"/>
      <c r="B28" s="414" t="s">
        <v>79</v>
      </c>
      <c r="C28" s="414"/>
      <c r="D28" s="414"/>
      <c r="E28" s="414"/>
      <c r="F28" s="414"/>
      <c r="G28" s="414"/>
      <c r="H28" s="414"/>
      <c r="I28" s="414"/>
      <c r="J28" s="414"/>
      <c r="K28" s="412"/>
    </row>
    <row r="29" spans="1:11" ht="33" hidden="1" customHeight="1">
      <c r="A29" s="406"/>
      <c r="B29" s="62"/>
      <c r="C29" s="24"/>
      <c r="D29" s="53"/>
      <c r="E29" s="53"/>
      <c r="F29" s="53"/>
      <c r="G29" s="53"/>
      <c r="H29" s="53"/>
      <c r="I29" s="53"/>
      <c r="K29" s="412"/>
    </row>
    <row r="30" spans="1:11" ht="17.25" customHeight="1">
      <c r="A30" s="406"/>
      <c r="B30" s="62"/>
      <c r="C30" s="24"/>
      <c r="D30" s="53"/>
      <c r="E30" s="53"/>
      <c r="F30" s="53"/>
      <c r="G30" s="53"/>
      <c r="H30" s="53"/>
      <c r="I30" s="53"/>
      <c r="K30" s="412"/>
    </row>
    <row r="31" spans="1:11" ht="18.75">
      <c r="A31" s="406"/>
      <c r="B31" s="53"/>
      <c r="C31" s="53"/>
      <c r="D31" s="53"/>
      <c r="E31" s="53"/>
      <c r="F31" s="53"/>
      <c r="G31" s="53"/>
      <c r="H31" s="53"/>
      <c r="I31" s="53"/>
      <c r="J31" s="53"/>
      <c r="K31" s="412"/>
    </row>
    <row r="32" spans="1:11" ht="18.75">
      <c r="A32" s="406"/>
      <c r="B32" s="415" t="s">
        <v>260</v>
      </c>
      <c r="C32" s="415"/>
      <c r="D32" s="415"/>
      <c r="E32" s="415"/>
      <c r="F32" s="415"/>
      <c r="G32" s="415"/>
      <c r="H32" s="415"/>
      <c r="I32" s="415"/>
      <c r="J32" s="415"/>
      <c r="K32" s="412"/>
    </row>
    <row r="33" spans="1:11" ht="18.75">
      <c r="A33" s="406"/>
      <c r="B33" s="54"/>
      <c r="C33" s="54"/>
      <c r="D33" s="54"/>
      <c r="E33" s="54"/>
      <c r="F33" s="54"/>
      <c r="G33" s="54"/>
      <c r="H33" s="54"/>
      <c r="I33" s="54"/>
      <c r="J33" s="54"/>
      <c r="K33" s="412"/>
    </row>
    <row r="34" spans="1:11" ht="18.75">
      <c r="A34" s="406"/>
      <c r="B34" s="214"/>
      <c r="C34" s="214"/>
      <c r="D34" s="403"/>
      <c r="E34" s="403"/>
      <c r="F34" s="403"/>
      <c r="G34" s="404"/>
      <c r="H34" s="404"/>
      <c r="I34" s="404"/>
      <c r="J34" s="214"/>
      <c r="K34" s="412"/>
    </row>
    <row r="35" spans="1:11" ht="18" customHeight="1">
      <c r="A35" s="406"/>
      <c r="C35" s="25"/>
      <c r="D35" s="26"/>
      <c r="E35" s="26"/>
      <c r="F35" s="26"/>
      <c r="G35" s="26"/>
      <c r="H35" s="26"/>
      <c r="I35" s="25"/>
      <c r="K35" s="412"/>
    </row>
    <row r="36" spans="1:11" ht="81.75" customHeight="1">
      <c r="A36" s="406"/>
      <c r="C36" s="416" t="s">
        <v>45</v>
      </c>
      <c r="D36" s="416"/>
      <c r="E36" s="416"/>
      <c r="F36" s="63" t="s">
        <v>24</v>
      </c>
      <c r="G36" s="408" t="str">
        <f>'lead 2025-26'!C3</f>
        <v>Gravelling the road from Nagaiah kunta road to Gaddam vinodsai fields in Vepagumpalli village and GP of P.C.Palli mandal.</v>
      </c>
      <c r="H36" s="408"/>
      <c r="I36" s="408"/>
      <c r="J36" s="408"/>
      <c r="K36" s="412"/>
    </row>
    <row r="37" spans="1:11" ht="11.25" customHeight="1">
      <c r="A37" s="406"/>
      <c r="C37" s="65"/>
      <c r="D37" s="65"/>
      <c r="E37" s="65"/>
      <c r="F37" s="64"/>
      <c r="G37" s="64"/>
      <c r="H37" s="64"/>
      <c r="I37" s="64"/>
      <c r="J37" s="55"/>
      <c r="K37" s="412"/>
    </row>
    <row r="38" spans="1:11" ht="11.25" customHeight="1">
      <c r="A38" s="406"/>
      <c r="C38" s="65"/>
      <c r="D38" s="65"/>
      <c r="E38" s="65"/>
      <c r="F38" s="64"/>
      <c r="G38" s="64"/>
      <c r="H38" s="64"/>
      <c r="I38" s="64"/>
      <c r="J38" s="55"/>
      <c r="K38" s="412"/>
    </row>
    <row r="39" spans="1:11" ht="11.25" customHeight="1">
      <c r="A39" s="406"/>
      <c r="C39" s="65"/>
      <c r="D39" s="65"/>
      <c r="E39" s="65"/>
      <c r="F39" s="64"/>
      <c r="G39" s="64"/>
      <c r="H39" s="64"/>
      <c r="I39" s="64"/>
      <c r="J39" s="55"/>
      <c r="K39" s="412"/>
    </row>
    <row r="40" spans="1:11" ht="21.75" customHeight="1">
      <c r="A40" s="406"/>
      <c r="C40" s="409" t="s">
        <v>25</v>
      </c>
      <c r="D40" s="409"/>
      <c r="E40" s="409"/>
      <c r="F40" s="65" t="s">
        <v>24</v>
      </c>
      <c r="G40" s="411" t="str">
        <f>'lead 2025-26'!K4</f>
        <v>5.00 Lakhs</v>
      </c>
      <c r="H40" s="411"/>
      <c r="I40" s="27"/>
      <c r="J40" s="55"/>
      <c r="K40" s="412"/>
    </row>
    <row r="41" spans="1:11" ht="12.75" customHeight="1">
      <c r="A41" s="406"/>
      <c r="C41" s="67"/>
      <c r="D41" s="67"/>
      <c r="E41" s="67"/>
      <c r="F41" s="65"/>
      <c r="G41" s="28"/>
      <c r="H41" s="28"/>
      <c r="I41" s="27"/>
      <c r="J41" s="55"/>
      <c r="K41" s="412"/>
    </row>
    <row r="42" spans="1:11" ht="15" customHeight="1">
      <c r="A42" s="406"/>
      <c r="C42" s="67"/>
      <c r="D42" s="67"/>
      <c r="E42" s="67"/>
      <c r="F42" s="65"/>
      <c r="G42" s="28"/>
      <c r="H42" s="28"/>
      <c r="I42" s="27"/>
      <c r="J42" s="55"/>
      <c r="K42" s="412"/>
    </row>
    <row r="43" spans="1:11" ht="21.75" customHeight="1">
      <c r="A43" s="406"/>
      <c r="C43" s="409" t="s">
        <v>26</v>
      </c>
      <c r="D43" s="409"/>
      <c r="E43" s="409"/>
      <c r="F43" s="65" t="s">
        <v>24</v>
      </c>
      <c r="G43" s="411" t="s">
        <v>241</v>
      </c>
      <c r="H43" s="411"/>
      <c r="I43" s="27"/>
      <c r="J43" s="55"/>
      <c r="K43" s="412"/>
    </row>
    <row r="44" spans="1:11" ht="12.75" customHeight="1">
      <c r="A44" s="406"/>
      <c r="C44" s="55"/>
      <c r="D44" s="55"/>
      <c r="E44" s="55"/>
      <c r="F44" s="66"/>
      <c r="G44" s="55"/>
      <c r="H44" s="55"/>
      <c r="I44" s="55" t="s">
        <v>27</v>
      </c>
      <c r="J44" s="55"/>
      <c r="K44" s="412"/>
    </row>
    <row r="45" spans="1:11" ht="15.75">
      <c r="A45" s="406"/>
      <c r="C45" s="67"/>
      <c r="D45" s="67"/>
      <c r="E45" s="67"/>
      <c r="F45" s="65"/>
      <c r="G45" s="52"/>
      <c r="H45" s="52"/>
      <c r="I45" s="52"/>
      <c r="J45" s="55"/>
      <c r="K45" s="412"/>
    </row>
    <row r="46" spans="1:11" ht="21">
      <c r="A46" s="406"/>
      <c r="B46" s="29"/>
      <c r="C46" s="409" t="s">
        <v>28</v>
      </c>
      <c r="D46" s="409"/>
      <c r="E46" s="409"/>
      <c r="F46" s="65" t="s">
        <v>24</v>
      </c>
      <c r="G46" s="410" t="s">
        <v>119</v>
      </c>
      <c r="H46" s="410"/>
      <c r="I46" s="410"/>
      <c r="J46" s="64"/>
      <c r="K46" s="412"/>
    </row>
    <row r="47" spans="1:11" ht="21">
      <c r="A47" s="406"/>
      <c r="B47" s="29"/>
      <c r="C47" s="67"/>
      <c r="D47" s="67"/>
      <c r="E47" s="67"/>
      <c r="F47" s="65"/>
      <c r="G47" s="52"/>
      <c r="H47" s="52"/>
      <c r="I47" s="52"/>
      <c r="J47" s="64"/>
      <c r="K47" s="412"/>
    </row>
    <row r="48" spans="1:11" ht="21">
      <c r="A48" s="406"/>
      <c r="B48" s="29"/>
      <c r="C48" s="409" t="s">
        <v>29</v>
      </c>
      <c r="D48" s="409"/>
      <c r="E48" s="409"/>
      <c r="F48" s="65" t="s">
        <v>24</v>
      </c>
      <c r="G48" s="410" t="s">
        <v>114</v>
      </c>
      <c r="H48" s="410"/>
      <c r="I48" s="410"/>
      <c r="J48" s="64"/>
      <c r="K48" s="412"/>
    </row>
    <row r="49" spans="1:11" ht="21">
      <c r="A49" s="406"/>
      <c r="B49" s="29"/>
      <c r="C49" s="67"/>
      <c r="D49" s="67"/>
      <c r="E49" s="67"/>
      <c r="F49" s="65"/>
      <c r="G49" s="52"/>
      <c r="H49" s="52"/>
      <c r="I49" s="52"/>
      <c r="J49" s="64"/>
      <c r="K49" s="412"/>
    </row>
    <row r="50" spans="1:11" ht="21">
      <c r="A50" s="406"/>
      <c r="B50" s="29"/>
      <c r="C50" s="409" t="s">
        <v>30</v>
      </c>
      <c r="D50" s="409"/>
      <c r="E50" s="409"/>
      <c r="F50" s="65" t="s">
        <v>24</v>
      </c>
      <c r="G50" s="410" t="s">
        <v>77</v>
      </c>
      <c r="H50" s="410"/>
      <c r="I50" s="410"/>
      <c r="J50" s="64"/>
      <c r="K50" s="412"/>
    </row>
    <row r="51" spans="1:11" ht="15.75" customHeight="1">
      <c r="A51" s="406"/>
      <c r="B51" s="29"/>
      <c r="C51" s="65"/>
      <c r="D51" s="65"/>
      <c r="E51" s="65"/>
      <c r="F51" s="64"/>
      <c r="G51" s="64"/>
      <c r="H51" s="64"/>
      <c r="I51" s="64"/>
      <c r="J51" s="64"/>
      <c r="K51" s="412"/>
    </row>
    <row r="52" spans="1:11" ht="19.5" customHeight="1">
      <c r="A52" s="406"/>
      <c r="B52" s="29"/>
      <c r="C52" s="409"/>
      <c r="D52" s="409"/>
      <c r="E52" s="409"/>
      <c r="F52" s="65"/>
      <c r="G52" s="410"/>
      <c r="H52" s="410"/>
      <c r="I52" s="410"/>
      <c r="J52" s="64"/>
      <c r="K52" s="412"/>
    </row>
    <row r="53" spans="1:11" ht="15.75" customHeight="1">
      <c r="A53" s="406"/>
      <c r="K53" s="412"/>
    </row>
    <row r="54" spans="1:11" ht="13.5" customHeight="1">
      <c r="A54" s="407" t="s">
        <v>73</v>
      </c>
      <c r="B54" s="407"/>
      <c r="C54" s="407"/>
      <c r="D54" s="407"/>
      <c r="E54" s="407"/>
      <c r="F54" s="407"/>
      <c r="G54" s="407"/>
      <c r="H54" s="407"/>
      <c r="I54" s="407"/>
      <c r="J54" s="407"/>
      <c r="K54" s="407"/>
    </row>
  </sheetData>
  <mergeCells count="24">
    <mergeCell ref="A54:K54"/>
    <mergeCell ref="G40:H40"/>
    <mergeCell ref="K4:K53"/>
    <mergeCell ref="C40:E40"/>
    <mergeCell ref="C43:E43"/>
    <mergeCell ref="G43:H43"/>
    <mergeCell ref="C46:E46"/>
    <mergeCell ref="G46:I46"/>
    <mergeCell ref="C25:I25"/>
    <mergeCell ref="B28:J28"/>
    <mergeCell ref="B32:J32"/>
    <mergeCell ref="C52:E52"/>
    <mergeCell ref="G52:I52"/>
    <mergeCell ref="C36:E36"/>
    <mergeCell ref="C48:E48"/>
    <mergeCell ref="G48:I48"/>
    <mergeCell ref="D34:F34"/>
    <mergeCell ref="G34:I34"/>
    <mergeCell ref="A2:K2"/>
    <mergeCell ref="A4:A53"/>
    <mergeCell ref="A3:K3"/>
    <mergeCell ref="G36:J36"/>
    <mergeCell ref="C50:E50"/>
    <mergeCell ref="G50:I50"/>
  </mergeCells>
  <phoneticPr fontId="0" type="noConversion"/>
  <printOptions horizontalCentered="1"/>
  <pageMargins left="0.23622047244094499" right="0.15748031496063" top="0.35433070866141703" bottom="0.69" header="0.38" footer="0.23622047244094499"/>
  <pageSetup paperSize="9" scale="90" orientation="portrait" errors="blank"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030A0"/>
  </sheetPr>
  <dimension ref="A1:J23"/>
  <sheetViews>
    <sheetView view="pageBreakPreview" zoomScale="115" zoomScaleNormal="115" zoomScaleSheetLayoutView="115" workbookViewId="0">
      <selection activeCell="F9" sqref="F9"/>
    </sheetView>
  </sheetViews>
  <sheetFormatPr defaultRowHeight="12.75"/>
  <cols>
    <col min="1" max="1" width="4.140625" style="158" customWidth="1"/>
    <col min="2" max="2" width="43.140625" style="158" customWidth="1"/>
    <col min="3" max="3" width="5.5703125" style="158" customWidth="1"/>
    <col min="4" max="4" width="8.5703125" style="158" customWidth="1"/>
    <col min="5" max="5" width="9.28515625" style="158" bestFit="1" customWidth="1"/>
    <col min="6" max="6" width="10.5703125" style="158" bestFit="1" customWidth="1"/>
    <col min="7" max="7" width="12.140625" style="203" customWidth="1"/>
    <col min="8" max="8" width="10.42578125" style="158" bestFit="1" customWidth="1"/>
    <col min="9" max="9" width="11.140625" style="158" bestFit="1" customWidth="1"/>
    <col min="10" max="256" width="9.140625" style="158"/>
    <col min="257" max="257" width="4.140625" style="158" customWidth="1"/>
    <col min="258" max="258" width="43.140625" style="158" customWidth="1"/>
    <col min="259" max="259" width="5.5703125" style="158" customWidth="1"/>
    <col min="260" max="260" width="8.5703125" style="158" customWidth="1"/>
    <col min="261" max="262" width="9.140625" style="158"/>
    <col min="263" max="263" width="10.7109375" style="158" customWidth="1"/>
    <col min="264" max="512" width="9.140625" style="158"/>
    <col min="513" max="513" width="4.140625" style="158" customWidth="1"/>
    <col min="514" max="514" width="43.140625" style="158" customWidth="1"/>
    <col min="515" max="515" width="5.5703125" style="158" customWidth="1"/>
    <col min="516" max="516" width="8.5703125" style="158" customWidth="1"/>
    <col min="517" max="518" width="9.140625" style="158"/>
    <col min="519" max="519" width="10.7109375" style="158" customWidth="1"/>
    <col min="520" max="768" width="9.140625" style="158"/>
    <col min="769" max="769" width="4.140625" style="158" customWidth="1"/>
    <col min="770" max="770" width="43.140625" style="158" customWidth="1"/>
    <col min="771" max="771" width="5.5703125" style="158" customWidth="1"/>
    <col min="772" max="772" width="8.5703125" style="158" customWidth="1"/>
    <col min="773" max="774" width="9.140625" style="158"/>
    <col min="775" max="775" width="10.7109375" style="158" customWidth="1"/>
    <col min="776" max="1024" width="9.140625" style="158"/>
    <col min="1025" max="1025" width="4.140625" style="158" customWidth="1"/>
    <col min="1026" max="1026" width="43.140625" style="158" customWidth="1"/>
    <col min="1027" max="1027" width="5.5703125" style="158" customWidth="1"/>
    <col min="1028" max="1028" width="8.5703125" style="158" customWidth="1"/>
    <col min="1029" max="1030" width="9.140625" style="158"/>
    <col min="1031" max="1031" width="10.7109375" style="158" customWidth="1"/>
    <col min="1032" max="1280" width="9.140625" style="158"/>
    <col min="1281" max="1281" width="4.140625" style="158" customWidth="1"/>
    <col min="1282" max="1282" width="43.140625" style="158" customWidth="1"/>
    <col min="1283" max="1283" width="5.5703125" style="158" customWidth="1"/>
    <col min="1284" max="1284" width="8.5703125" style="158" customWidth="1"/>
    <col min="1285" max="1286" width="9.140625" style="158"/>
    <col min="1287" max="1287" width="10.7109375" style="158" customWidth="1"/>
    <col min="1288" max="1536" width="9.140625" style="158"/>
    <col min="1537" max="1537" width="4.140625" style="158" customWidth="1"/>
    <col min="1538" max="1538" width="43.140625" style="158" customWidth="1"/>
    <col min="1539" max="1539" width="5.5703125" style="158" customWidth="1"/>
    <col min="1540" max="1540" width="8.5703125" style="158" customWidth="1"/>
    <col min="1541" max="1542" width="9.140625" style="158"/>
    <col min="1543" max="1543" width="10.7109375" style="158" customWidth="1"/>
    <col min="1544" max="1792" width="9.140625" style="158"/>
    <col min="1793" max="1793" width="4.140625" style="158" customWidth="1"/>
    <col min="1794" max="1794" width="43.140625" style="158" customWidth="1"/>
    <col min="1795" max="1795" width="5.5703125" style="158" customWidth="1"/>
    <col min="1796" max="1796" width="8.5703125" style="158" customWidth="1"/>
    <col min="1797" max="1798" width="9.140625" style="158"/>
    <col min="1799" max="1799" width="10.7109375" style="158" customWidth="1"/>
    <col min="1800" max="2048" width="9.140625" style="158"/>
    <col min="2049" max="2049" width="4.140625" style="158" customWidth="1"/>
    <col min="2050" max="2050" width="43.140625" style="158" customWidth="1"/>
    <col min="2051" max="2051" width="5.5703125" style="158" customWidth="1"/>
    <col min="2052" max="2052" width="8.5703125" style="158" customWidth="1"/>
    <col min="2053" max="2054" width="9.140625" style="158"/>
    <col min="2055" max="2055" width="10.7109375" style="158" customWidth="1"/>
    <col min="2056" max="2304" width="9.140625" style="158"/>
    <col min="2305" max="2305" width="4.140625" style="158" customWidth="1"/>
    <col min="2306" max="2306" width="43.140625" style="158" customWidth="1"/>
    <col min="2307" max="2307" width="5.5703125" style="158" customWidth="1"/>
    <col min="2308" max="2308" width="8.5703125" style="158" customWidth="1"/>
    <col min="2309" max="2310" width="9.140625" style="158"/>
    <col min="2311" max="2311" width="10.7109375" style="158" customWidth="1"/>
    <col min="2312" max="2560" width="9.140625" style="158"/>
    <col min="2561" max="2561" width="4.140625" style="158" customWidth="1"/>
    <col min="2562" max="2562" width="43.140625" style="158" customWidth="1"/>
    <col min="2563" max="2563" width="5.5703125" style="158" customWidth="1"/>
    <col min="2564" max="2564" width="8.5703125" style="158" customWidth="1"/>
    <col min="2565" max="2566" width="9.140625" style="158"/>
    <col min="2567" max="2567" width="10.7109375" style="158" customWidth="1"/>
    <col min="2568" max="2816" width="9.140625" style="158"/>
    <col min="2817" max="2817" width="4.140625" style="158" customWidth="1"/>
    <col min="2818" max="2818" width="43.140625" style="158" customWidth="1"/>
    <col min="2819" max="2819" width="5.5703125" style="158" customWidth="1"/>
    <col min="2820" max="2820" width="8.5703125" style="158" customWidth="1"/>
    <col min="2821" max="2822" width="9.140625" style="158"/>
    <col min="2823" max="2823" width="10.7109375" style="158" customWidth="1"/>
    <col min="2824" max="3072" width="9.140625" style="158"/>
    <col min="3073" max="3073" width="4.140625" style="158" customWidth="1"/>
    <col min="3074" max="3074" width="43.140625" style="158" customWidth="1"/>
    <col min="3075" max="3075" width="5.5703125" style="158" customWidth="1"/>
    <col min="3076" max="3076" width="8.5703125" style="158" customWidth="1"/>
    <col min="3077" max="3078" width="9.140625" style="158"/>
    <col min="3079" max="3079" width="10.7109375" style="158" customWidth="1"/>
    <col min="3080" max="3328" width="9.140625" style="158"/>
    <col min="3329" max="3329" width="4.140625" style="158" customWidth="1"/>
    <col min="3330" max="3330" width="43.140625" style="158" customWidth="1"/>
    <col min="3331" max="3331" width="5.5703125" style="158" customWidth="1"/>
    <col min="3332" max="3332" width="8.5703125" style="158" customWidth="1"/>
    <col min="3333" max="3334" width="9.140625" style="158"/>
    <col min="3335" max="3335" width="10.7109375" style="158" customWidth="1"/>
    <col min="3336" max="3584" width="9.140625" style="158"/>
    <col min="3585" max="3585" width="4.140625" style="158" customWidth="1"/>
    <col min="3586" max="3586" width="43.140625" style="158" customWidth="1"/>
    <col min="3587" max="3587" width="5.5703125" style="158" customWidth="1"/>
    <col min="3588" max="3588" width="8.5703125" style="158" customWidth="1"/>
    <col min="3589" max="3590" width="9.140625" style="158"/>
    <col min="3591" max="3591" width="10.7109375" style="158" customWidth="1"/>
    <col min="3592" max="3840" width="9.140625" style="158"/>
    <col min="3841" max="3841" width="4.140625" style="158" customWidth="1"/>
    <col min="3842" max="3842" width="43.140625" style="158" customWidth="1"/>
    <col min="3843" max="3843" width="5.5703125" style="158" customWidth="1"/>
    <col min="3844" max="3844" width="8.5703125" style="158" customWidth="1"/>
    <col min="3845" max="3846" width="9.140625" style="158"/>
    <col min="3847" max="3847" width="10.7109375" style="158" customWidth="1"/>
    <col min="3848" max="4096" width="9.140625" style="158"/>
    <col min="4097" max="4097" width="4.140625" style="158" customWidth="1"/>
    <col min="4098" max="4098" width="43.140625" style="158" customWidth="1"/>
    <col min="4099" max="4099" width="5.5703125" style="158" customWidth="1"/>
    <col min="4100" max="4100" width="8.5703125" style="158" customWidth="1"/>
    <col min="4101" max="4102" width="9.140625" style="158"/>
    <col min="4103" max="4103" width="10.7109375" style="158" customWidth="1"/>
    <col min="4104" max="4352" width="9.140625" style="158"/>
    <col min="4353" max="4353" width="4.140625" style="158" customWidth="1"/>
    <col min="4354" max="4354" width="43.140625" style="158" customWidth="1"/>
    <col min="4355" max="4355" width="5.5703125" style="158" customWidth="1"/>
    <col min="4356" max="4356" width="8.5703125" style="158" customWidth="1"/>
    <col min="4357" max="4358" width="9.140625" style="158"/>
    <col min="4359" max="4359" width="10.7109375" style="158" customWidth="1"/>
    <col min="4360" max="4608" width="9.140625" style="158"/>
    <col min="4609" max="4609" width="4.140625" style="158" customWidth="1"/>
    <col min="4610" max="4610" width="43.140625" style="158" customWidth="1"/>
    <col min="4611" max="4611" width="5.5703125" style="158" customWidth="1"/>
    <col min="4612" max="4612" width="8.5703125" style="158" customWidth="1"/>
    <col min="4613" max="4614" width="9.140625" style="158"/>
    <col min="4615" max="4615" width="10.7109375" style="158" customWidth="1"/>
    <col min="4616" max="4864" width="9.140625" style="158"/>
    <col min="4865" max="4865" width="4.140625" style="158" customWidth="1"/>
    <col min="4866" max="4866" width="43.140625" style="158" customWidth="1"/>
    <col min="4867" max="4867" width="5.5703125" style="158" customWidth="1"/>
    <col min="4868" max="4868" width="8.5703125" style="158" customWidth="1"/>
    <col min="4869" max="4870" width="9.140625" style="158"/>
    <col min="4871" max="4871" width="10.7109375" style="158" customWidth="1"/>
    <col min="4872" max="5120" width="9.140625" style="158"/>
    <col min="5121" max="5121" width="4.140625" style="158" customWidth="1"/>
    <col min="5122" max="5122" width="43.140625" style="158" customWidth="1"/>
    <col min="5123" max="5123" width="5.5703125" style="158" customWidth="1"/>
    <col min="5124" max="5124" width="8.5703125" style="158" customWidth="1"/>
    <col min="5125" max="5126" width="9.140625" style="158"/>
    <col min="5127" max="5127" width="10.7109375" style="158" customWidth="1"/>
    <col min="5128" max="5376" width="9.140625" style="158"/>
    <col min="5377" max="5377" width="4.140625" style="158" customWidth="1"/>
    <col min="5378" max="5378" width="43.140625" style="158" customWidth="1"/>
    <col min="5379" max="5379" width="5.5703125" style="158" customWidth="1"/>
    <col min="5380" max="5380" width="8.5703125" style="158" customWidth="1"/>
    <col min="5381" max="5382" width="9.140625" style="158"/>
    <col min="5383" max="5383" width="10.7109375" style="158" customWidth="1"/>
    <col min="5384" max="5632" width="9.140625" style="158"/>
    <col min="5633" max="5633" width="4.140625" style="158" customWidth="1"/>
    <col min="5634" max="5634" width="43.140625" style="158" customWidth="1"/>
    <col min="5635" max="5635" width="5.5703125" style="158" customWidth="1"/>
    <col min="5636" max="5636" width="8.5703125" style="158" customWidth="1"/>
    <col min="5637" max="5638" width="9.140625" style="158"/>
    <col min="5639" max="5639" width="10.7109375" style="158" customWidth="1"/>
    <col min="5640" max="5888" width="9.140625" style="158"/>
    <col min="5889" max="5889" width="4.140625" style="158" customWidth="1"/>
    <col min="5890" max="5890" width="43.140625" style="158" customWidth="1"/>
    <col min="5891" max="5891" width="5.5703125" style="158" customWidth="1"/>
    <col min="5892" max="5892" width="8.5703125" style="158" customWidth="1"/>
    <col min="5893" max="5894" width="9.140625" style="158"/>
    <col min="5895" max="5895" width="10.7109375" style="158" customWidth="1"/>
    <col min="5896" max="6144" width="9.140625" style="158"/>
    <col min="6145" max="6145" width="4.140625" style="158" customWidth="1"/>
    <col min="6146" max="6146" width="43.140625" style="158" customWidth="1"/>
    <col min="6147" max="6147" width="5.5703125" style="158" customWidth="1"/>
    <col min="6148" max="6148" width="8.5703125" style="158" customWidth="1"/>
    <col min="6149" max="6150" width="9.140625" style="158"/>
    <col min="6151" max="6151" width="10.7109375" style="158" customWidth="1"/>
    <col min="6152" max="6400" width="9.140625" style="158"/>
    <col min="6401" max="6401" width="4.140625" style="158" customWidth="1"/>
    <col min="6402" max="6402" width="43.140625" style="158" customWidth="1"/>
    <col min="6403" max="6403" width="5.5703125" style="158" customWidth="1"/>
    <col min="6404" max="6404" width="8.5703125" style="158" customWidth="1"/>
    <col min="6405" max="6406" width="9.140625" style="158"/>
    <col min="6407" max="6407" width="10.7109375" style="158" customWidth="1"/>
    <col min="6408" max="6656" width="9.140625" style="158"/>
    <col min="6657" max="6657" width="4.140625" style="158" customWidth="1"/>
    <col min="6658" max="6658" width="43.140625" style="158" customWidth="1"/>
    <col min="6659" max="6659" width="5.5703125" style="158" customWidth="1"/>
    <col min="6660" max="6660" width="8.5703125" style="158" customWidth="1"/>
    <col min="6661" max="6662" width="9.140625" style="158"/>
    <col min="6663" max="6663" width="10.7109375" style="158" customWidth="1"/>
    <col min="6664" max="6912" width="9.140625" style="158"/>
    <col min="6913" max="6913" width="4.140625" style="158" customWidth="1"/>
    <col min="6914" max="6914" width="43.140625" style="158" customWidth="1"/>
    <col min="6915" max="6915" width="5.5703125" style="158" customWidth="1"/>
    <col min="6916" max="6916" width="8.5703125" style="158" customWidth="1"/>
    <col min="6917" max="6918" width="9.140625" style="158"/>
    <col min="6919" max="6919" width="10.7109375" style="158" customWidth="1"/>
    <col min="6920" max="7168" width="9.140625" style="158"/>
    <col min="7169" max="7169" width="4.140625" style="158" customWidth="1"/>
    <col min="7170" max="7170" width="43.140625" style="158" customWidth="1"/>
    <col min="7171" max="7171" width="5.5703125" style="158" customWidth="1"/>
    <col min="7172" max="7172" width="8.5703125" style="158" customWidth="1"/>
    <col min="7173" max="7174" width="9.140625" style="158"/>
    <col min="7175" max="7175" width="10.7109375" style="158" customWidth="1"/>
    <col min="7176" max="7424" width="9.140625" style="158"/>
    <col min="7425" max="7425" width="4.140625" style="158" customWidth="1"/>
    <col min="7426" max="7426" width="43.140625" style="158" customWidth="1"/>
    <col min="7427" max="7427" width="5.5703125" style="158" customWidth="1"/>
    <col min="7428" max="7428" width="8.5703125" style="158" customWidth="1"/>
    <col min="7429" max="7430" width="9.140625" style="158"/>
    <col min="7431" max="7431" width="10.7109375" style="158" customWidth="1"/>
    <col min="7432" max="7680" width="9.140625" style="158"/>
    <col min="7681" max="7681" width="4.140625" style="158" customWidth="1"/>
    <col min="7682" max="7682" width="43.140625" style="158" customWidth="1"/>
    <col min="7683" max="7683" width="5.5703125" style="158" customWidth="1"/>
    <col min="7684" max="7684" width="8.5703125" style="158" customWidth="1"/>
    <col min="7685" max="7686" width="9.140625" style="158"/>
    <col min="7687" max="7687" width="10.7109375" style="158" customWidth="1"/>
    <col min="7688" max="7936" width="9.140625" style="158"/>
    <col min="7937" max="7937" width="4.140625" style="158" customWidth="1"/>
    <col min="7938" max="7938" width="43.140625" style="158" customWidth="1"/>
    <col min="7939" max="7939" width="5.5703125" style="158" customWidth="1"/>
    <col min="7940" max="7940" width="8.5703125" style="158" customWidth="1"/>
    <col min="7941" max="7942" width="9.140625" style="158"/>
    <col min="7943" max="7943" width="10.7109375" style="158" customWidth="1"/>
    <col min="7944" max="8192" width="9.140625" style="158"/>
    <col min="8193" max="8193" width="4.140625" style="158" customWidth="1"/>
    <col min="8194" max="8194" width="43.140625" style="158" customWidth="1"/>
    <col min="8195" max="8195" width="5.5703125" style="158" customWidth="1"/>
    <col min="8196" max="8196" width="8.5703125" style="158" customWidth="1"/>
    <col min="8197" max="8198" width="9.140625" style="158"/>
    <col min="8199" max="8199" width="10.7109375" style="158" customWidth="1"/>
    <col min="8200" max="8448" width="9.140625" style="158"/>
    <col min="8449" max="8449" width="4.140625" style="158" customWidth="1"/>
    <col min="8450" max="8450" width="43.140625" style="158" customWidth="1"/>
    <col min="8451" max="8451" width="5.5703125" style="158" customWidth="1"/>
    <col min="8452" max="8452" width="8.5703125" style="158" customWidth="1"/>
    <col min="8453" max="8454" width="9.140625" style="158"/>
    <col min="8455" max="8455" width="10.7109375" style="158" customWidth="1"/>
    <col min="8456" max="8704" width="9.140625" style="158"/>
    <col min="8705" max="8705" width="4.140625" style="158" customWidth="1"/>
    <col min="8706" max="8706" width="43.140625" style="158" customWidth="1"/>
    <col min="8707" max="8707" width="5.5703125" style="158" customWidth="1"/>
    <col min="8708" max="8708" width="8.5703125" style="158" customWidth="1"/>
    <col min="8709" max="8710" width="9.140625" style="158"/>
    <col min="8711" max="8711" width="10.7109375" style="158" customWidth="1"/>
    <col min="8712" max="8960" width="9.140625" style="158"/>
    <col min="8961" max="8961" width="4.140625" style="158" customWidth="1"/>
    <col min="8962" max="8962" width="43.140625" style="158" customWidth="1"/>
    <col min="8963" max="8963" width="5.5703125" style="158" customWidth="1"/>
    <col min="8964" max="8964" width="8.5703125" style="158" customWidth="1"/>
    <col min="8965" max="8966" width="9.140625" style="158"/>
    <col min="8967" max="8967" width="10.7109375" style="158" customWidth="1"/>
    <col min="8968" max="9216" width="9.140625" style="158"/>
    <col min="9217" max="9217" width="4.140625" style="158" customWidth="1"/>
    <col min="9218" max="9218" width="43.140625" style="158" customWidth="1"/>
    <col min="9219" max="9219" width="5.5703125" style="158" customWidth="1"/>
    <col min="9220" max="9220" width="8.5703125" style="158" customWidth="1"/>
    <col min="9221" max="9222" width="9.140625" style="158"/>
    <col min="9223" max="9223" width="10.7109375" style="158" customWidth="1"/>
    <col min="9224" max="9472" width="9.140625" style="158"/>
    <col min="9473" max="9473" width="4.140625" style="158" customWidth="1"/>
    <col min="9474" max="9474" width="43.140625" style="158" customWidth="1"/>
    <col min="9475" max="9475" width="5.5703125" style="158" customWidth="1"/>
    <col min="9476" max="9476" width="8.5703125" style="158" customWidth="1"/>
    <col min="9477" max="9478" width="9.140625" style="158"/>
    <col min="9479" max="9479" width="10.7109375" style="158" customWidth="1"/>
    <col min="9480" max="9728" width="9.140625" style="158"/>
    <col min="9729" max="9729" width="4.140625" style="158" customWidth="1"/>
    <col min="9730" max="9730" width="43.140625" style="158" customWidth="1"/>
    <col min="9731" max="9731" width="5.5703125" style="158" customWidth="1"/>
    <col min="9732" max="9732" width="8.5703125" style="158" customWidth="1"/>
    <col min="9733" max="9734" width="9.140625" style="158"/>
    <col min="9735" max="9735" width="10.7109375" style="158" customWidth="1"/>
    <col min="9736" max="9984" width="9.140625" style="158"/>
    <col min="9985" max="9985" width="4.140625" style="158" customWidth="1"/>
    <col min="9986" max="9986" width="43.140625" style="158" customWidth="1"/>
    <col min="9987" max="9987" width="5.5703125" style="158" customWidth="1"/>
    <col min="9988" max="9988" width="8.5703125" style="158" customWidth="1"/>
    <col min="9989" max="9990" width="9.140625" style="158"/>
    <col min="9991" max="9991" width="10.7109375" style="158" customWidth="1"/>
    <col min="9992" max="10240" width="9.140625" style="158"/>
    <col min="10241" max="10241" width="4.140625" style="158" customWidth="1"/>
    <col min="10242" max="10242" width="43.140625" style="158" customWidth="1"/>
    <col min="10243" max="10243" width="5.5703125" style="158" customWidth="1"/>
    <col min="10244" max="10244" width="8.5703125" style="158" customWidth="1"/>
    <col min="10245" max="10246" width="9.140625" style="158"/>
    <col min="10247" max="10247" width="10.7109375" style="158" customWidth="1"/>
    <col min="10248" max="10496" width="9.140625" style="158"/>
    <col min="10497" max="10497" width="4.140625" style="158" customWidth="1"/>
    <col min="10498" max="10498" width="43.140625" style="158" customWidth="1"/>
    <col min="10499" max="10499" width="5.5703125" style="158" customWidth="1"/>
    <col min="10500" max="10500" width="8.5703125" style="158" customWidth="1"/>
    <col min="10501" max="10502" width="9.140625" style="158"/>
    <col min="10503" max="10503" width="10.7109375" style="158" customWidth="1"/>
    <col min="10504" max="10752" width="9.140625" style="158"/>
    <col min="10753" max="10753" width="4.140625" style="158" customWidth="1"/>
    <col min="10754" max="10754" width="43.140625" style="158" customWidth="1"/>
    <col min="10755" max="10755" width="5.5703125" style="158" customWidth="1"/>
    <col min="10756" max="10756" width="8.5703125" style="158" customWidth="1"/>
    <col min="10757" max="10758" width="9.140625" style="158"/>
    <col min="10759" max="10759" width="10.7109375" style="158" customWidth="1"/>
    <col min="10760" max="11008" width="9.140625" style="158"/>
    <col min="11009" max="11009" width="4.140625" style="158" customWidth="1"/>
    <col min="11010" max="11010" width="43.140625" style="158" customWidth="1"/>
    <col min="11011" max="11011" width="5.5703125" style="158" customWidth="1"/>
    <col min="11012" max="11012" width="8.5703125" style="158" customWidth="1"/>
    <col min="11013" max="11014" width="9.140625" style="158"/>
    <col min="11015" max="11015" width="10.7109375" style="158" customWidth="1"/>
    <col min="11016" max="11264" width="9.140625" style="158"/>
    <col min="11265" max="11265" width="4.140625" style="158" customWidth="1"/>
    <col min="11266" max="11266" width="43.140625" style="158" customWidth="1"/>
    <col min="11267" max="11267" width="5.5703125" style="158" customWidth="1"/>
    <col min="11268" max="11268" width="8.5703125" style="158" customWidth="1"/>
    <col min="11269" max="11270" width="9.140625" style="158"/>
    <col min="11271" max="11271" width="10.7109375" style="158" customWidth="1"/>
    <col min="11272" max="11520" width="9.140625" style="158"/>
    <col min="11521" max="11521" width="4.140625" style="158" customWidth="1"/>
    <col min="11522" max="11522" width="43.140625" style="158" customWidth="1"/>
    <col min="11523" max="11523" width="5.5703125" style="158" customWidth="1"/>
    <col min="11524" max="11524" width="8.5703125" style="158" customWidth="1"/>
    <col min="11525" max="11526" width="9.140625" style="158"/>
    <col min="11527" max="11527" width="10.7109375" style="158" customWidth="1"/>
    <col min="11528" max="11776" width="9.140625" style="158"/>
    <col min="11777" max="11777" width="4.140625" style="158" customWidth="1"/>
    <col min="11778" max="11778" width="43.140625" style="158" customWidth="1"/>
    <col min="11779" max="11779" width="5.5703125" style="158" customWidth="1"/>
    <col min="11780" max="11780" width="8.5703125" style="158" customWidth="1"/>
    <col min="11781" max="11782" width="9.140625" style="158"/>
    <col min="11783" max="11783" width="10.7109375" style="158" customWidth="1"/>
    <col min="11784" max="12032" width="9.140625" style="158"/>
    <col min="12033" max="12033" width="4.140625" style="158" customWidth="1"/>
    <col min="12034" max="12034" width="43.140625" style="158" customWidth="1"/>
    <col min="12035" max="12035" width="5.5703125" style="158" customWidth="1"/>
    <col min="12036" max="12036" width="8.5703125" style="158" customWidth="1"/>
    <col min="12037" max="12038" width="9.140625" style="158"/>
    <col min="12039" max="12039" width="10.7109375" style="158" customWidth="1"/>
    <col min="12040" max="12288" width="9.140625" style="158"/>
    <col min="12289" max="12289" width="4.140625" style="158" customWidth="1"/>
    <col min="12290" max="12290" width="43.140625" style="158" customWidth="1"/>
    <col min="12291" max="12291" width="5.5703125" style="158" customWidth="1"/>
    <col min="12292" max="12292" width="8.5703125" style="158" customWidth="1"/>
    <col min="12293" max="12294" width="9.140625" style="158"/>
    <col min="12295" max="12295" width="10.7109375" style="158" customWidth="1"/>
    <col min="12296" max="12544" width="9.140625" style="158"/>
    <col min="12545" max="12545" width="4.140625" style="158" customWidth="1"/>
    <col min="12546" max="12546" width="43.140625" style="158" customWidth="1"/>
    <col min="12547" max="12547" width="5.5703125" style="158" customWidth="1"/>
    <col min="12548" max="12548" width="8.5703125" style="158" customWidth="1"/>
    <col min="12549" max="12550" width="9.140625" style="158"/>
    <col min="12551" max="12551" width="10.7109375" style="158" customWidth="1"/>
    <col min="12552" max="12800" width="9.140625" style="158"/>
    <col min="12801" max="12801" width="4.140625" style="158" customWidth="1"/>
    <col min="12802" max="12802" width="43.140625" style="158" customWidth="1"/>
    <col min="12803" max="12803" width="5.5703125" style="158" customWidth="1"/>
    <col min="12804" max="12804" width="8.5703125" style="158" customWidth="1"/>
    <col min="12805" max="12806" width="9.140625" style="158"/>
    <col min="12807" max="12807" width="10.7109375" style="158" customWidth="1"/>
    <col min="12808" max="13056" width="9.140625" style="158"/>
    <col min="13057" max="13057" width="4.140625" style="158" customWidth="1"/>
    <col min="13058" max="13058" width="43.140625" style="158" customWidth="1"/>
    <col min="13059" max="13059" width="5.5703125" style="158" customWidth="1"/>
    <col min="13060" max="13060" width="8.5703125" style="158" customWidth="1"/>
    <col min="13061" max="13062" width="9.140625" style="158"/>
    <col min="13063" max="13063" width="10.7109375" style="158" customWidth="1"/>
    <col min="13064" max="13312" width="9.140625" style="158"/>
    <col min="13313" max="13313" width="4.140625" style="158" customWidth="1"/>
    <col min="13314" max="13314" width="43.140625" style="158" customWidth="1"/>
    <col min="13315" max="13315" width="5.5703125" style="158" customWidth="1"/>
    <col min="13316" max="13316" width="8.5703125" style="158" customWidth="1"/>
    <col min="13317" max="13318" width="9.140625" style="158"/>
    <col min="13319" max="13319" width="10.7109375" style="158" customWidth="1"/>
    <col min="13320" max="13568" width="9.140625" style="158"/>
    <col min="13569" max="13569" width="4.140625" style="158" customWidth="1"/>
    <col min="13570" max="13570" width="43.140625" style="158" customWidth="1"/>
    <col min="13571" max="13571" width="5.5703125" style="158" customWidth="1"/>
    <col min="13572" max="13572" width="8.5703125" style="158" customWidth="1"/>
    <col min="13573" max="13574" width="9.140625" style="158"/>
    <col min="13575" max="13575" width="10.7109375" style="158" customWidth="1"/>
    <col min="13576" max="13824" width="9.140625" style="158"/>
    <col min="13825" max="13825" width="4.140625" style="158" customWidth="1"/>
    <col min="13826" max="13826" width="43.140625" style="158" customWidth="1"/>
    <col min="13827" max="13827" width="5.5703125" style="158" customWidth="1"/>
    <col min="13828" max="13828" width="8.5703125" style="158" customWidth="1"/>
    <col min="13829" max="13830" width="9.140625" style="158"/>
    <col min="13831" max="13831" width="10.7109375" style="158" customWidth="1"/>
    <col min="13832" max="14080" width="9.140625" style="158"/>
    <col min="14081" max="14081" width="4.140625" style="158" customWidth="1"/>
    <col min="14082" max="14082" width="43.140625" style="158" customWidth="1"/>
    <col min="14083" max="14083" width="5.5703125" style="158" customWidth="1"/>
    <col min="14084" max="14084" width="8.5703125" style="158" customWidth="1"/>
    <col min="14085" max="14086" width="9.140625" style="158"/>
    <col min="14087" max="14087" width="10.7109375" style="158" customWidth="1"/>
    <col min="14088" max="14336" width="9.140625" style="158"/>
    <col min="14337" max="14337" width="4.140625" style="158" customWidth="1"/>
    <col min="14338" max="14338" width="43.140625" style="158" customWidth="1"/>
    <col min="14339" max="14339" width="5.5703125" style="158" customWidth="1"/>
    <col min="14340" max="14340" width="8.5703125" style="158" customWidth="1"/>
    <col min="14341" max="14342" width="9.140625" style="158"/>
    <col min="14343" max="14343" width="10.7109375" style="158" customWidth="1"/>
    <col min="14344" max="14592" width="9.140625" style="158"/>
    <col min="14593" max="14593" width="4.140625" style="158" customWidth="1"/>
    <col min="14594" max="14594" width="43.140625" style="158" customWidth="1"/>
    <col min="14595" max="14595" width="5.5703125" style="158" customWidth="1"/>
    <col min="14596" max="14596" width="8.5703125" style="158" customWidth="1"/>
    <col min="14597" max="14598" width="9.140625" style="158"/>
    <col min="14599" max="14599" width="10.7109375" style="158" customWidth="1"/>
    <col min="14600" max="14848" width="9.140625" style="158"/>
    <col min="14849" max="14849" width="4.140625" style="158" customWidth="1"/>
    <col min="14850" max="14850" width="43.140625" style="158" customWidth="1"/>
    <col min="14851" max="14851" width="5.5703125" style="158" customWidth="1"/>
    <col min="14852" max="14852" width="8.5703125" style="158" customWidth="1"/>
    <col min="14853" max="14854" width="9.140625" style="158"/>
    <col min="14855" max="14855" width="10.7109375" style="158" customWidth="1"/>
    <col min="14856" max="15104" width="9.140625" style="158"/>
    <col min="15105" max="15105" width="4.140625" style="158" customWidth="1"/>
    <col min="15106" max="15106" width="43.140625" style="158" customWidth="1"/>
    <col min="15107" max="15107" width="5.5703125" style="158" customWidth="1"/>
    <col min="15108" max="15108" width="8.5703125" style="158" customWidth="1"/>
    <col min="15109" max="15110" width="9.140625" style="158"/>
    <col min="15111" max="15111" width="10.7109375" style="158" customWidth="1"/>
    <col min="15112" max="15360" width="9.140625" style="158"/>
    <col min="15361" max="15361" width="4.140625" style="158" customWidth="1"/>
    <col min="15362" max="15362" width="43.140625" style="158" customWidth="1"/>
    <col min="15363" max="15363" width="5.5703125" style="158" customWidth="1"/>
    <col min="15364" max="15364" width="8.5703125" style="158" customWidth="1"/>
    <col min="15365" max="15366" width="9.140625" style="158"/>
    <col min="15367" max="15367" width="10.7109375" style="158" customWidth="1"/>
    <col min="15368" max="15616" width="9.140625" style="158"/>
    <col min="15617" max="15617" width="4.140625" style="158" customWidth="1"/>
    <col min="15618" max="15618" width="43.140625" style="158" customWidth="1"/>
    <col min="15619" max="15619" width="5.5703125" style="158" customWidth="1"/>
    <col min="15620" max="15620" width="8.5703125" style="158" customWidth="1"/>
    <col min="15621" max="15622" width="9.140625" style="158"/>
    <col min="15623" max="15623" width="10.7109375" style="158" customWidth="1"/>
    <col min="15624" max="15872" width="9.140625" style="158"/>
    <col min="15873" max="15873" width="4.140625" style="158" customWidth="1"/>
    <col min="15874" max="15874" width="43.140625" style="158" customWidth="1"/>
    <col min="15875" max="15875" width="5.5703125" style="158" customWidth="1"/>
    <col min="15876" max="15876" width="8.5703125" style="158" customWidth="1"/>
    <col min="15877" max="15878" width="9.140625" style="158"/>
    <col min="15879" max="15879" width="10.7109375" style="158" customWidth="1"/>
    <col min="15880" max="16128" width="9.140625" style="158"/>
    <col min="16129" max="16129" width="4.140625" style="158" customWidth="1"/>
    <col min="16130" max="16130" width="43.140625" style="158" customWidth="1"/>
    <col min="16131" max="16131" width="5.5703125" style="158" customWidth="1"/>
    <col min="16132" max="16132" width="8.5703125" style="158" customWidth="1"/>
    <col min="16133" max="16134" width="9.140625" style="158"/>
    <col min="16135" max="16135" width="10.7109375" style="158" customWidth="1"/>
    <col min="16136" max="16384" width="9.140625" style="158"/>
  </cols>
  <sheetData>
    <row r="1" spans="1:10" ht="3" customHeight="1"/>
    <row r="2" spans="1:10" ht="18.75">
      <c r="A2" s="417" t="s">
        <v>81</v>
      </c>
      <c r="B2" s="417"/>
      <c r="C2" s="417"/>
      <c r="D2" s="417"/>
      <c r="E2" s="417"/>
      <c r="F2" s="417"/>
      <c r="G2" s="417"/>
    </row>
    <row r="3" spans="1:10" ht="36.75" customHeight="1">
      <c r="A3" s="418" t="str">
        <f>'lead 2025-26'!B3&amp;'lead 2025-26'!C3</f>
        <v>Name of the work : Gravelling the road from Nagaiah kunta road to Gaddam vinodsai fields in Vepagumpalli village and GP of P.C.Palli mandal.</v>
      </c>
      <c r="B3" s="418"/>
      <c r="C3" s="418"/>
      <c r="D3" s="418"/>
      <c r="E3" s="418"/>
      <c r="F3" s="418"/>
      <c r="G3" s="418"/>
    </row>
    <row r="4" spans="1:10" ht="22.5" customHeight="1">
      <c r="A4" s="178"/>
      <c r="B4" s="159"/>
      <c r="C4" s="159"/>
      <c r="D4" s="159"/>
      <c r="E4" s="210" t="s">
        <v>103</v>
      </c>
      <c r="F4" s="211" t="str">
        <f>'lead 2025-26'!K4</f>
        <v>5.00 Lakhs</v>
      </c>
      <c r="G4" s="199"/>
    </row>
    <row r="5" spans="1:10" ht="35.25" customHeight="1">
      <c r="A5" s="179" t="s">
        <v>84</v>
      </c>
      <c r="B5" s="179" t="s">
        <v>85</v>
      </c>
      <c r="C5" s="179" t="s">
        <v>3</v>
      </c>
      <c r="D5" s="179" t="s">
        <v>86</v>
      </c>
      <c r="E5" s="179" t="s">
        <v>87</v>
      </c>
      <c r="F5" s="179" t="s">
        <v>88</v>
      </c>
      <c r="G5" s="204" t="s">
        <v>80</v>
      </c>
    </row>
    <row r="6" spans="1:10" ht="21.75" customHeight="1">
      <c r="A6" s="180">
        <v>1</v>
      </c>
      <c r="B6" s="181" t="s">
        <v>90</v>
      </c>
      <c r="C6" s="181" t="s">
        <v>48</v>
      </c>
      <c r="D6" s="181">
        <v>34816</v>
      </c>
      <c r="E6" s="184"/>
      <c r="F6" s="184"/>
      <c r="G6" s="183" t="e">
        <f>H6</f>
        <v>#REF!</v>
      </c>
      <c r="H6" s="203" t="e">
        <f>DET!#REF!+DET!#REF!</f>
        <v>#REF!</v>
      </c>
    </row>
    <row r="7" spans="1:10" ht="20.100000000000001" customHeight="1">
      <c r="A7" s="180">
        <v>2</v>
      </c>
      <c r="B7" s="181" t="s">
        <v>91</v>
      </c>
      <c r="C7" s="181" t="s">
        <v>92</v>
      </c>
      <c r="D7" s="181">
        <v>34817</v>
      </c>
      <c r="E7" s="184">
        <f>seigneorage!L8</f>
        <v>0</v>
      </c>
      <c r="F7" s="183" t="e">
        <f>'lead 2025-26'!#REF!/1000*50</f>
        <v>#REF!</v>
      </c>
      <c r="G7" s="183" t="e">
        <f t="shared" ref="G7:G10" si="0">ROUND(E7*F7,0)</f>
        <v>#REF!</v>
      </c>
    </row>
    <row r="8" spans="1:10" ht="20.100000000000001" customHeight="1">
      <c r="A8" s="180">
        <v>3</v>
      </c>
      <c r="B8" s="181" t="s">
        <v>93</v>
      </c>
      <c r="C8" s="181" t="s">
        <v>11</v>
      </c>
      <c r="D8" s="181">
        <v>34819</v>
      </c>
      <c r="E8" s="184">
        <f>seigneorage!I8</f>
        <v>0</v>
      </c>
      <c r="F8" s="184" t="e">
        <f>'lead 2025-26'!#REF!</f>
        <v>#REF!</v>
      </c>
      <c r="G8" s="183" t="e">
        <f t="shared" si="0"/>
        <v>#REF!</v>
      </c>
    </row>
    <row r="9" spans="1:10" ht="20.100000000000001" customHeight="1">
      <c r="A9" s="180">
        <v>4</v>
      </c>
      <c r="B9" s="181" t="s">
        <v>94</v>
      </c>
      <c r="C9" s="181" t="s">
        <v>11</v>
      </c>
      <c r="D9" s="181">
        <v>34832</v>
      </c>
      <c r="E9" s="184"/>
      <c r="F9" s="184"/>
      <c r="G9" s="183">
        <f>ROUND(E9*F9,0)</f>
        <v>0</v>
      </c>
    </row>
    <row r="10" spans="1:10" ht="30">
      <c r="A10" s="185">
        <v>5</v>
      </c>
      <c r="B10" s="186" t="s">
        <v>95</v>
      </c>
      <c r="C10" s="187" t="s">
        <v>11</v>
      </c>
      <c r="D10" s="187">
        <v>34822</v>
      </c>
      <c r="E10" s="189">
        <f>seigneorage!K8</f>
        <v>0</v>
      </c>
      <c r="F10" s="189" t="e">
        <f>'data 2025-26'!#REF!</f>
        <v>#REF!</v>
      </c>
      <c r="G10" s="205" t="e">
        <f t="shared" si="0"/>
        <v>#REF!</v>
      </c>
    </row>
    <row r="11" spans="1:10" s="201" customFormat="1" ht="60">
      <c r="A11" s="200">
        <v>6</v>
      </c>
      <c r="B11" s="186" t="s">
        <v>96</v>
      </c>
      <c r="C11" s="186" t="s">
        <v>97</v>
      </c>
      <c r="D11" s="186">
        <v>34825</v>
      </c>
      <c r="E11" s="209">
        <v>1</v>
      </c>
      <c r="F11" s="215" t="e">
        <f>G11</f>
        <v>#REF!</v>
      </c>
      <c r="G11" s="206" t="e">
        <f>H11-I11</f>
        <v>#REF!</v>
      </c>
      <c r="H11" s="190" t="e">
        <f>DET!M28-DET!#REF!</f>
        <v>#REF!</v>
      </c>
      <c r="I11" s="208" t="e">
        <f>G6+G7+G8+G9+G10</f>
        <v>#REF!</v>
      </c>
      <c r="J11" s="202"/>
    </row>
    <row r="12" spans="1:10" ht="30">
      <c r="A12" s="180">
        <v>7</v>
      </c>
      <c r="B12" s="181" t="s">
        <v>89</v>
      </c>
      <c r="C12" s="181" t="s">
        <v>48</v>
      </c>
      <c r="D12" s="181">
        <v>34146</v>
      </c>
      <c r="E12" s="182">
        <v>1</v>
      </c>
      <c r="F12" s="183" t="e">
        <f>DET!#REF!</f>
        <v>#REF!</v>
      </c>
      <c r="G12" s="183" t="e">
        <f>ROUND(E12*F12,0)</f>
        <v>#REF!</v>
      </c>
    </row>
    <row r="13" spans="1:10" ht="20.100000000000001" customHeight="1">
      <c r="A13" s="180">
        <v>8</v>
      </c>
      <c r="B13" s="181" t="s">
        <v>98</v>
      </c>
      <c r="C13" s="181" t="s">
        <v>97</v>
      </c>
      <c r="D13" s="181">
        <v>34826</v>
      </c>
      <c r="E13" s="191"/>
      <c r="F13" s="191"/>
      <c r="G13" s="184">
        <f>DET!M31</f>
        <v>1777</v>
      </c>
    </row>
    <row r="14" spans="1:10" ht="20.100000000000001" customHeight="1">
      <c r="A14" s="180">
        <v>9</v>
      </c>
      <c r="B14" s="181" t="s">
        <v>99</v>
      </c>
      <c r="C14" s="181" t="s">
        <v>97</v>
      </c>
      <c r="D14" s="181">
        <v>34827</v>
      </c>
      <c r="E14" s="191"/>
      <c r="F14" s="191"/>
      <c r="G14" s="184">
        <f>DET!M29</f>
        <v>57600</v>
      </c>
    </row>
    <row r="15" spans="1:10" ht="15">
      <c r="A15" s="185">
        <v>10</v>
      </c>
      <c r="B15" s="186" t="s">
        <v>100</v>
      </c>
      <c r="C15" s="192" t="s">
        <v>97</v>
      </c>
      <c r="D15" s="193">
        <v>35270</v>
      </c>
      <c r="E15" s="188"/>
      <c r="F15" s="188"/>
      <c r="G15" s="189" t="e">
        <f>DET!#REF!</f>
        <v>#REF!</v>
      </c>
    </row>
    <row r="16" spans="1:10" ht="20.100000000000001" customHeight="1">
      <c r="A16" s="180">
        <v>11</v>
      </c>
      <c r="B16" s="181" t="s">
        <v>101</v>
      </c>
      <c r="C16" s="181" t="s">
        <v>97</v>
      </c>
      <c r="D16" s="181">
        <v>34829</v>
      </c>
      <c r="E16" s="191"/>
      <c r="F16" s="194"/>
      <c r="G16" s="183">
        <f>DET!M37</f>
        <v>5999</v>
      </c>
      <c r="H16" s="195"/>
      <c r="I16" s="196"/>
    </row>
    <row r="17" spans="1:9" ht="21.95" customHeight="1" thickBot="1">
      <c r="A17" s="419" t="s">
        <v>102</v>
      </c>
      <c r="B17" s="419"/>
      <c r="C17" s="419"/>
      <c r="D17" s="186"/>
      <c r="E17" s="197"/>
      <c r="F17" s="197"/>
      <c r="G17" s="207" t="e">
        <f>SUM(G6:G16)</f>
        <v>#REF!</v>
      </c>
      <c r="H17" s="195" t="e">
        <f>('lead 2025-26'!#REF!+'lead 2025-26'!#REF!)*100000</f>
        <v>#REF!</v>
      </c>
      <c r="I17" s="196" t="s">
        <v>4</v>
      </c>
    </row>
    <row r="18" spans="1:9" ht="13.5" thickTop="1">
      <c r="B18" s="213"/>
      <c r="C18" s="198"/>
      <c r="D18" s="198"/>
    </row>
    <row r="21" spans="1:9">
      <c r="C21" s="159" t="str">
        <f>'lead 2025-26'!G14</f>
        <v>Deputy Executive Engineer</v>
      </c>
      <c r="F21" s="159" t="str">
        <f>'lead 2025-26'!J14</f>
        <v>Assistant   Engineer</v>
      </c>
    </row>
    <row r="22" spans="1:9">
      <c r="C22" s="159" t="str">
        <f>'lead 2025-26'!G15</f>
        <v>PRI Sub Division: Kanigiri</v>
      </c>
      <c r="F22" s="159" t="str">
        <f>'lead 2025-26'!J15</f>
        <v>Mandal Praja Parishad</v>
      </c>
    </row>
    <row r="23" spans="1:9">
      <c r="F23" s="159" t="str">
        <f>'lead 2025-26'!J16</f>
        <v>P.C.Palli</v>
      </c>
    </row>
  </sheetData>
  <mergeCells count="3">
    <mergeCell ref="A2:G2"/>
    <mergeCell ref="A3:G3"/>
    <mergeCell ref="A17:C17"/>
  </mergeCells>
  <pageMargins left="0.7" right="0.22" top="0.52" bottom="0.25" header="0.16" footer="0.16"/>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K31"/>
  <sheetViews>
    <sheetView view="pageBreakPreview" zoomScale="115" zoomScaleNormal="85" zoomScaleSheetLayoutView="115" workbookViewId="0">
      <selection activeCell="B10" sqref="B10:I10"/>
    </sheetView>
  </sheetViews>
  <sheetFormatPr defaultRowHeight="12.75"/>
  <cols>
    <col min="1" max="1" width="10.85546875" style="4" customWidth="1"/>
    <col min="2" max="4" width="9.140625" style="4"/>
    <col min="5" max="5" width="9" style="4" customWidth="1"/>
    <col min="6" max="16384" width="9.140625" style="4"/>
  </cols>
  <sheetData>
    <row r="1" spans="1:11" ht="21">
      <c r="A1" s="424" t="s">
        <v>46</v>
      </c>
      <c r="B1" s="424"/>
      <c r="C1" s="424"/>
      <c r="D1" s="424"/>
      <c r="E1" s="424"/>
      <c r="F1" s="424"/>
      <c r="G1" s="424"/>
      <c r="H1" s="424"/>
      <c r="I1" s="424"/>
    </row>
    <row r="2" spans="1:11" ht="12.75" customHeight="1">
      <c r="A2" s="5"/>
    </row>
    <row r="3" spans="1:11" ht="19.5" customHeight="1">
      <c r="A3" s="425" t="s">
        <v>64</v>
      </c>
      <c r="B3" s="425"/>
      <c r="C3" s="425"/>
      <c r="D3" s="425"/>
      <c r="E3" s="425"/>
      <c r="F3" s="425"/>
      <c r="G3" s="425"/>
      <c r="H3" s="425"/>
      <c r="I3" s="425"/>
    </row>
    <row r="4" spans="1:11" ht="45" customHeight="1">
      <c r="A4" s="425" t="str">
        <f>'lead 2025-26'!C3</f>
        <v>Gravelling the road from Nagaiah kunta road to Gaddam vinodsai fields in Vepagumpalli village and GP of P.C.Palli mandal.</v>
      </c>
      <c r="B4" s="425"/>
      <c r="C4" s="425"/>
      <c r="D4" s="425"/>
      <c r="E4" s="425"/>
      <c r="F4" s="425"/>
      <c r="G4" s="425"/>
      <c r="H4" s="425"/>
      <c r="I4" s="425"/>
    </row>
    <row r="5" spans="1:11" ht="14.25" customHeight="1">
      <c r="A5" s="6"/>
      <c r="B5" s="6"/>
      <c r="C5" s="6"/>
      <c r="D5" s="6"/>
      <c r="E5" s="6"/>
      <c r="F5" s="426" t="s">
        <v>47</v>
      </c>
      <c r="G5" s="426"/>
      <c r="H5" s="7" t="str">
        <f>'lead 2025-26'!K4</f>
        <v>5.00 Lakhs</v>
      </c>
      <c r="I5" s="8"/>
    </row>
    <row r="6" spans="1:11" ht="10.5" customHeight="1">
      <c r="A6" s="6"/>
      <c r="B6" s="6"/>
      <c r="C6" s="6"/>
      <c r="D6" s="6"/>
      <c r="E6" s="6"/>
      <c r="F6" s="6"/>
      <c r="G6" s="6"/>
      <c r="H6" s="6"/>
      <c r="I6" s="6"/>
    </row>
    <row r="7" spans="1:11" s="171" customFormat="1" ht="75" customHeight="1">
      <c r="A7" s="427" t="s">
        <v>279</v>
      </c>
      <c r="B7" s="427"/>
      <c r="C7" s="427"/>
      <c r="D7" s="427"/>
      <c r="E7" s="427"/>
      <c r="F7" s="427"/>
      <c r="G7" s="427"/>
      <c r="H7" s="427"/>
      <c r="I7" s="427"/>
      <c r="J7" s="169"/>
      <c r="K7" s="170"/>
    </row>
    <row r="8" spans="1:11" s="235" customFormat="1" ht="34.5" customHeight="1">
      <c r="A8" s="234">
        <v>1</v>
      </c>
      <c r="B8" s="422" t="s">
        <v>223</v>
      </c>
      <c r="C8" s="422"/>
      <c r="D8" s="422"/>
      <c r="E8" s="422"/>
      <c r="F8" s="422"/>
      <c r="G8" s="422"/>
      <c r="H8" s="422"/>
      <c r="I8" s="422"/>
    </row>
    <row r="9" spans="1:11" s="235" customFormat="1" ht="35.25" hidden="1" customHeight="1">
      <c r="A9" s="234">
        <v>2</v>
      </c>
      <c r="B9" s="422" t="s">
        <v>262</v>
      </c>
      <c r="C9" s="422"/>
      <c r="D9" s="422"/>
      <c r="E9" s="422"/>
      <c r="F9" s="422"/>
      <c r="G9" s="422"/>
      <c r="H9" s="422"/>
      <c r="I9" s="422"/>
    </row>
    <row r="10" spans="1:11" s="235" customFormat="1" ht="48" customHeight="1">
      <c r="A10" s="234">
        <v>2</v>
      </c>
      <c r="B10" s="422" t="s">
        <v>280</v>
      </c>
      <c r="C10" s="422"/>
      <c r="D10" s="422"/>
      <c r="E10" s="422"/>
      <c r="F10" s="422"/>
      <c r="G10" s="422"/>
      <c r="H10" s="422"/>
      <c r="I10" s="422"/>
    </row>
    <row r="11" spans="1:11" s="336" customFormat="1" ht="41.25" customHeight="1">
      <c r="A11" s="335">
        <v>3</v>
      </c>
      <c r="B11" s="423" t="s">
        <v>275</v>
      </c>
      <c r="C11" s="423"/>
      <c r="D11" s="423"/>
      <c r="E11" s="423"/>
      <c r="F11" s="423"/>
      <c r="G11" s="423"/>
      <c r="H11" s="423"/>
      <c r="I11" s="423"/>
    </row>
    <row r="12" spans="1:11" s="171" customFormat="1" ht="53.25" customHeight="1">
      <c r="A12" s="421" t="s">
        <v>276</v>
      </c>
      <c r="B12" s="421"/>
      <c r="C12" s="421"/>
      <c r="D12" s="421"/>
      <c r="E12" s="421"/>
      <c r="F12" s="421"/>
      <c r="G12" s="421"/>
      <c r="H12" s="421"/>
      <c r="I12" s="421"/>
      <c r="J12" s="169"/>
      <c r="K12" s="170"/>
    </row>
    <row r="13" spans="1:11" s="144" customFormat="1" ht="39.75" customHeight="1">
      <c r="A13" s="420" t="s">
        <v>277</v>
      </c>
      <c r="B13" s="420"/>
      <c r="C13" s="420"/>
      <c r="D13" s="420"/>
      <c r="E13" s="420"/>
      <c r="F13" s="420"/>
      <c r="G13" s="420"/>
      <c r="H13" s="420"/>
      <c r="I13" s="420"/>
      <c r="J13" s="142"/>
      <c r="K13" s="143"/>
    </row>
    <row r="15" spans="1:11">
      <c r="B15" s="138"/>
      <c r="C15" s="138"/>
      <c r="D15" s="138"/>
      <c r="E15" s="138"/>
      <c r="F15" s="138"/>
      <c r="G15" s="138"/>
      <c r="H15" s="138"/>
    </row>
    <row r="16" spans="1:11" ht="13.5" customHeight="1">
      <c r="B16" s="138"/>
      <c r="C16" s="138"/>
      <c r="D16" s="140"/>
      <c r="E16" s="140"/>
      <c r="F16" s="9"/>
      <c r="G16" s="9"/>
      <c r="H16" s="140"/>
    </row>
    <row r="17" spans="2:8" ht="13.5" customHeight="1">
      <c r="B17" s="138"/>
      <c r="C17" s="138"/>
      <c r="D17" s="140"/>
      <c r="E17" s="97" t="str">
        <f>'lead 2025-26'!$G$14</f>
        <v>Deputy Executive Engineer</v>
      </c>
      <c r="F17" s="141"/>
      <c r="G17" s="219"/>
      <c r="H17" s="219" t="str">
        <f>'lead 2025-26'!J14</f>
        <v>Assistant   Engineer</v>
      </c>
    </row>
    <row r="18" spans="2:8" ht="13.5" customHeight="1">
      <c r="B18" s="138"/>
      <c r="C18" s="138"/>
      <c r="D18" s="140"/>
      <c r="E18" s="97" t="str">
        <f>'lead 2025-26'!$G$15</f>
        <v>PRI Sub Division: Kanigiri</v>
      </c>
      <c r="F18" s="141"/>
      <c r="G18" s="219"/>
      <c r="H18" s="219" t="str">
        <f>'lead 2025-26'!J15</f>
        <v>Mandal Praja Parishad</v>
      </c>
    </row>
    <row r="19" spans="2:8" ht="15.75">
      <c r="B19" s="138"/>
      <c r="C19" s="138"/>
      <c r="D19" s="138"/>
      <c r="E19" s="138"/>
      <c r="F19" s="139"/>
      <c r="G19" s="139"/>
      <c r="H19" s="219" t="str">
        <f>'lead 2025-26'!J16</f>
        <v>P.C.Palli</v>
      </c>
    </row>
    <row r="20" spans="2:8">
      <c r="B20" s="138"/>
      <c r="C20" s="138"/>
      <c r="D20" s="138"/>
      <c r="E20" s="138"/>
      <c r="F20" s="138"/>
      <c r="G20" s="138"/>
      <c r="H20" s="138"/>
    </row>
    <row r="21" spans="2:8">
      <c r="B21" s="138"/>
      <c r="C21" s="138"/>
      <c r="D21" s="138"/>
      <c r="E21" s="138"/>
      <c r="F21" s="138"/>
      <c r="G21" s="138"/>
      <c r="H21" s="138"/>
    </row>
    <row r="22" spans="2:8">
      <c r="B22" s="138"/>
      <c r="C22" s="138"/>
      <c r="D22" s="138"/>
      <c r="E22" s="138"/>
      <c r="F22" s="138"/>
      <c r="G22" s="138"/>
      <c r="H22" s="138"/>
    </row>
    <row r="23" spans="2:8">
      <c r="B23" s="138"/>
      <c r="C23" s="138"/>
      <c r="D23" s="138"/>
      <c r="E23" s="138"/>
      <c r="F23" s="138"/>
      <c r="G23" s="138"/>
      <c r="H23" s="138"/>
    </row>
    <row r="24" spans="2:8" ht="15">
      <c r="B24" s="138"/>
      <c r="C24" s="138"/>
      <c r="D24" s="351"/>
      <c r="E24" s="138"/>
      <c r="F24" s="138"/>
      <c r="G24" s="138"/>
      <c r="H24" s="138"/>
    </row>
    <row r="31" spans="2:8" ht="13.5" customHeight="1"/>
  </sheetData>
  <mergeCells count="11">
    <mergeCell ref="A13:I13"/>
    <mergeCell ref="A12:I12"/>
    <mergeCell ref="B8:I8"/>
    <mergeCell ref="B11:I11"/>
    <mergeCell ref="A1:I1"/>
    <mergeCell ref="A3:I3"/>
    <mergeCell ref="A4:I4"/>
    <mergeCell ref="F5:G5"/>
    <mergeCell ref="A7:I7"/>
    <mergeCell ref="B9:I9"/>
    <mergeCell ref="B10:I10"/>
  </mergeCells>
  <phoneticPr fontId="0" type="noConversion"/>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S44"/>
  <sheetViews>
    <sheetView showZeros="0" topLeftCell="A7" zoomScaleSheetLayoutView="115" workbookViewId="0">
      <selection activeCell="B21" sqref="B21:H21"/>
    </sheetView>
  </sheetViews>
  <sheetFormatPr defaultRowHeight="12.75"/>
  <cols>
    <col min="1" max="1" width="4.42578125" style="32" customWidth="1"/>
    <col min="2" max="2" width="23.42578125" style="21" customWidth="1"/>
    <col min="3" max="3" width="2.42578125" style="33" customWidth="1"/>
    <col min="4" max="4" width="2.28515625" style="21" customWidth="1"/>
    <col min="5" max="5" width="3.85546875" style="34" customWidth="1"/>
    <col min="6" max="6" width="7.42578125" style="21" customWidth="1"/>
    <col min="7" max="7" width="7.85546875" style="21" customWidth="1"/>
    <col min="8" max="8" width="7.28515625" style="21" customWidth="1"/>
    <col min="9" max="9" width="7.7109375" style="33" customWidth="1"/>
    <col min="10" max="10" width="5.140625" style="33" customWidth="1"/>
    <col min="11" max="11" width="8.28515625" style="32" customWidth="1"/>
    <col min="12" max="12" width="6.28515625" style="32" customWidth="1"/>
    <col min="13" max="13" width="12.140625" style="21" customWidth="1"/>
    <col min="14" max="14" width="10" style="21" bestFit="1" customWidth="1"/>
    <col min="15" max="16" width="9.140625" style="21"/>
    <col min="17" max="17" width="10.7109375" style="21" bestFit="1" customWidth="1"/>
    <col min="18" max="16384" width="9.140625" style="21"/>
  </cols>
  <sheetData>
    <row r="1" spans="1:19" ht="30" customHeight="1">
      <c r="A1" s="429" t="s">
        <v>83</v>
      </c>
      <c r="B1" s="429"/>
      <c r="C1" s="429"/>
      <c r="D1" s="429"/>
      <c r="E1" s="429"/>
      <c r="F1" s="429"/>
      <c r="G1" s="429"/>
      <c r="H1" s="429"/>
      <c r="I1" s="429"/>
      <c r="J1" s="429"/>
      <c r="K1" s="429"/>
      <c r="L1" s="429"/>
      <c r="M1" s="429"/>
    </row>
    <row r="2" spans="1:19" s="55" customFormat="1" ht="45.75" customHeight="1">
      <c r="A2" s="439" t="str">
        <f>'lead 2025-26'!B3</f>
        <v xml:space="preserve">Name of the work : </v>
      </c>
      <c r="B2" s="439"/>
      <c r="C2" s="430" t="str">
        <f>'lead 2025-26'!C3</f>
        <v>Gravelling the road from Nagaiah kunta road to Gaddam vinodsai fields in Vepagumpalli village and GP of P.C.Palli mandal.</v>
      </c>
      <c r="D2" s="430"/>
      <c r="E2" s="430"/>
      <c r="F2" s="430"/>
      <c r="G2" s="430"/>
      <c r="H2" s="430"/>
      <c r="I2" s="430"/>
      <c r="J2" s="430"/>
      <c r="K2" s="430"/>
      <c r="L2" s="430"/>
      <c r="M2" s="430"/>
    </row>
    <row r="3" spans="1:19" s="55" customFormat="1" ht="16.5" customHeight="1">
      <c r="A3" s="57"/>
      <c r="B3" s="57"/>
      <c r="C3" s="58"/>
      <c r="D3" s="57"/>
      <c r="E3" s="59"/>
      <c r="F3" s="57"/>
      <c r="G3" s="57"/>
      <c r="H3" s="57"/>
      <c r="I3" s="58"/>
      <c r="J3" s="58"/>
      <c r="K3" s="440" t="s">
        <v>112</v>
      </c>
      <c r="L3" s="440"/>
      <c r="M3" s="56" t="str">
        <f>'lead 2025-26'!K4</f>
        <v>5.00 Lakhs</v>
      </c>
    </row>
    <row r="4" spans="1:19" s="60" customFormat="1" ht="15.75" customHeight="1">
      <c r="A4" s="431" t="s">
        <v>33</v>
      </c>
      <c r="B4" s="431" t="s">
        <v>13</v>
      </c>
      <c r="C4" s="431" t="s">
        <v>14</v>
      </c>
      <c r="D4" s="431"/>
      <c r="E4" s="431"/>
      <c r="F4" s="431" t="s">
        <v>15</v>
      </c>
      <c r="G4" s="431"/>
      <c r="H4" s="431"/>
      <c r="I4" s="433" t="s">
        <v>12</v>
      </c>
      <c r="J4" s="434"/>
      <c r="K4" s="431" t="s">
        <v>16</v>
      </c>
      <c r="L4" s="431" t="s">
        <v>8</v>
      </c>
      <c r="M4" s="431" t="s">
        <v>17</v>
      </c>
    </row>
    <row r="5" spans="1:19" s="60" customFormat="1" ht="15.75">
      <c r="A5" s="431"/>
      <c r="B5" s="431"/>
      <c r="C5" s="431"/>
      <c r="D5" s="431"/>
      <c r="E5" s="431"/>
      <c r="F5" s="344" t="s">
        <v>18</v>
      </c>
      <c r="G5" s="344" t="s">
        <v>19</v>
      </c>
      <c r="H5" s="344" t="s">
        <v>20</v>
      </c>
      <c r="I5" s="435"/>
      <c r="J5" s="436"/>
      <c r="K5" s="431"/>
      <c r="L5" s="431"/>
      <c r="M5" s="431"/>
    </row>
    <row r="6" spans="1:19" s="61" customFormat="1" ht="15.75">
      <c r="A6" s="345">
        <v>1</v>
      </c>
      <c r="B6" s="345">
        <v>2</v>
      </c>
      <c r="C6" s="432">
        <v>3</v>
      </c>
      <c r="D6" s="432"/>
      <c r="E6" s="432"/>
      <c r="F6" s="345">
        <v>4</v>
      </c>
      <c r="G6" s="345">
        <v>5</v>
      </c>
      <c r="H6" s="345">
        <v>6</v>
      </c>
      <c r="I6" s="437">
        <v>7</v>
      </c>
      <c r="J6" s="438"/>
      <c r="K6" s="346">
        <v>8</v>
      </c>
      <c r="L6" s="347">
        <v>9</v>
      </c>
      <c r="M6" s="345">
        <v>10</v>
      </c>
    </row>
    <row r="7" spans="1:19" s="31" customFormat="1" ht="93" customHeight="1">
      <c r="A7" s="74">
        <v>1</v>
      </c>
      <c r="B7" s="428" t="s">
        <v>228</v>
      </c>
      <c r="C7" s="428"/>
      <c r="D7" s="428"/>
      <c r="E7" s="428"/>
      <c r="F7" s="428"/>
      <c r="G7" s="428"/>
      <c r="H7" s="428"/>
      <c r="I7" s="220"/>
      <c r="J7" s="221"/>
      <c r="K7" s="222"/>
      <c r="L7" s="222"/>
      <c r="M7" s="223"/>
      <c r="N7" s="227">
        <f>M67</f>
        <v>0</v>
      </c>
      <c r="O7" s="224"/>
      <c r="P7" s="224"/>
      <c r="Q7" s="224"/>
      <c r="R7" s="224"/>
      <c r="S7" s="224"/>
    </row>
    <row r="8" spans="1:19" s="31" customFormat="1">
      <c r="A8" s="74"/>
      <c r="B8" s="348"/>
      <c r="C8" s="225">
        <v>1</v>
      </c>
      <c r="D8" s="226" t="s">
        <v>38</v>
      </c>
      <c r="E8" s="221">
        <v>2</v>
      </c>
      <c r="F8" s="89">
        <v>850</v>
      </c>
      <c r="G8" s="89">
        <v>2</v>
      </c>
      <c r="H8" s="89">
        <v>0</v>
      </c>
      <c r="I8" s="86">
        <f>ROUND(IF(AND(F8:H8),C8*E8*F8*G8*H8,IF(AND(F8,G8),C8*E8*F8*G8,IF(AND(F8,H8),C8*E8*F8*H8,IF(AND(G8,H8),C8*E8*G8*H8,IF(F8,C8*E8*F8,IF(G8,C8*E8*G8,IF(H8,C8*E8*H8,C8*E8))))))),2)</f>
        <v>3400</v>
      </c>
      <c r="J8" s="168" t="s">
        <v>61</v>
      </c>
      <c r="K8" s="222"/>
      <c r="L8" s="222"/>
      <c r="M8" s="223"/>
      <c r="N8" s="227"/>
    </row>
    <row r="9" spans="1:19" s="31" customFormat="1">
      <c r="A9" s="74"/>
      <c r="B9" s="348"/>
      <c r="C9" s="225"/>
      <c r="D9" s="226"/>
      <c r="E9" s="221"/>
      <c r="F9" s="89"/>
      <c r="G9" s="89"/>
      <c r="H9" s="89"/>
      <c r="I9" s="86">
        <f>SUM(I8:I8)</f>
        <v>3400</v>
      </c>
      <c r="J9" s="168" t="s">
        <v>61</v>
      </c>
      <c r="K9" s="222"/>
      <c r="L9" s="222"/>
      <c r="M9" s="223"/>
      <c r="N9" s="227"/>
    </row>
    <row r="10" spans="1:19" s="31" customFormat="1">
      <c r="A10" s="74"/>
      <c r="B10" s="348" t="s">
        <v>222</v>
      </c>
      <c r="C10" s="225"/>
      <c r="D10" s="226"/>
      <c r="E10" s="221"/>
      <c r="F10" s="89"/>
      <c r="G10" s="89"/>
      <c r="H10" s="89"/>
      <c r="I10" s="86">
        <f>ROUND(-I9*40%,20)</f>
        <v>-1360</v>
      </c>
      <c r="J10" s="168" t="s">
        <v>61</v>
      </c>
      <c r="K10" s="222"/>
      <c r="L10" s="222"/>
      <c r="M10" s="223"/>
      <c r="N10" s="227"/>
    </row>
    <row r="11" spans="1:19" s="31" customFormat="1">
      <c r="A11" s="74"/>
      <c r="B11" s="228"/>
      <c r="C11" s="225"/>
      <c r="D11" s="226"/>
      <c r="E11" s="221"/>
      <c r="F11" s="74"/>
      <c r="G11" s="222"/>
      <c r="H11" s="85"/>
      <c r="I11" s="86">
        <f>SUM(I9:I10)</f>
        <v>2040</v>
      </c>
      <c r="J11" s="168" t="s">
        <v>61</v>
      </c>
      <c r="K11" s="85">
        <f>'data 2025-26'!H18</f>
        <v>2.8</v>
      </c>
      <c r="L11" s="85" t="s">
        <v>62</v>
      </c>
      <c r="M11" s="91">
        <f>ROUND(I11*K11,0)</f>
        <v>5712</v>
      </c>
      <c r="N11" s="227">
        <f>N37</f>
        <v>5999</v>
      </c>
    </row>
    <row r="12" spans="1:19" s="31" customFormat="1" ht="91.5" hidden="1" customHeight="1">
      <c r="A12" s="74">
        <v>2</v>
      </c>
      <c r="B12" s="441" t="s">
        <v>252</v>
      </c>
      <c r="C12" s="442"/>
      <c r="D12" s="442"/>
      <c r="E12" s="442"/>
      <c r="F12" s="442"/>
      <c r="G12" s="442"/>
      <c r="H12" s="443"/>
      <c r="I12" s="220"/>
      <c r="J12" s="221"/>
      <c r="K12" s="222"/>
      <c r="L12" s="222"/>
      <c r="M12" s="223"/>
      <c r="O12" s="224"/>
      <c r="P12" s="224"/>
      <c r="Q12" s="224"/>
      <c r="R12" s="224"/>
      <c r="S12" s="224"/>
    </row>
    <row r="13" spans="1:19" s="31" customFormat="1" hidden="1">
      <c r="A13" s="74"/>
      <c r="B13" s="348">
        <f>B8</f>
        <v>0</v>
      </c>
      <c r="C13" s="225">
        <v>1</v>
      </c>
      <c r="D13" s="226" t="s">
        <v>38</v>
      </c>
      <c r="E13" s="221">
        <v>2</v>
      </c>
      <c r="F13" s="89">
        <f>F8</f>
        <v>850</v>
      </c>
      <c r="G13" s="89">
        <v>0.6</v>
      </c>
      <c r="H13" s="89">
        <v>0.3</v>
      </c>
      <c r="I13" s="86">
        <f t="shared" ref="I13" si="0">ROUND(IF(AND(F13:H13),C13*E13*F13*G13*H13,IF(AND(F13,G13),C13*E13*F13*G13,IF(AND(F13,H13),C13*E13*F13*H13,IF(AND(G13,H13),C13*E13*G13*H13,IF(F13,C13*E13*F13,IF(G13,C13*E13*G13,IF(H13,C13*E13*H13,C13*E13))))))),2)</f>
        <v>306</v>
      </c>
      <c r="J13" s="168" t="s">
        <v>10</v>
      </c>
      <c r="K13" s="222"/>
      <c r="L13" s="222"/>
      <c r="M13" s="223"/>
      <c r="N13" s="227"/>
    </row>
    <row r="14" spans="1:19" s="31" customFormat="1" hidden="1">
      <c r="A14" s="74"/>
      <c r="B14" s="348"/>
      <c r="C14" s="225"/>
      <c r="D14" s="226"/>
      <c r="E14" s="221"/>
      <c r="F14" s="89"/>
      <c r="G14" s="89"/>
      <c r="H14" s="89"/>
      <c r="I14" s="86"/>
      <c r="J14" s="168"/>
      <c r="K14" s="222"/>
      <c r="L14" s="222"/>
      <c r="M14" s="223"/>
      <c r="N14" s="227"/>
    </row>
    <row r="15" spans="1:19" s="31" customFormat="1" hidden="1">
      <c r="A15" s="74"/>
      <c r="B15" s="228"/>
      <c r="C15" s="225"/>
      <c r="D15" s="226"/>
      <c r="E15" s="221"/>
      <c r="F15" s="74" t="s">
        <v>27</v>
      </c>
      <c r="G15" s="222"/>
      <c r="H15" s="85"/>
      <c r="I15" s="86"/>
      <c r="J15" s="168" t="s">
        <v>10</v>
      </c>
      <c r="K15" s="85">
        <f>'data 2025-26'!H24</f>
        <v>67.23</v>
      </c>
      <c r="L15" s="85" t="s">
        <v>21</v>
      </c>
      <c r="M15" s="91">
        <f>ROUND(I15*K15,0)</f>
        <v>0</v>
      </c>
      <c r="N15" s="227"/>
    </row>
    <row r="16" spans="1:19" s="31" customFormat="1" ht="42" customHeight="1">
      <c r="A16" s="74">
        <v>2</v>
      </c>
      <c r="B16" s="428" t="s">
        <v>280</v>
      </c>
      <c r="C16" s="428"/>
      <c r="D16" s="428"/>
      <c r="E16" s="428"/>
      <c r="F16" s="428"/>
      <c r="G16" s="428"/>
      <c r="H16" s="428"/>
      <c r="I16" s="220"/>
      <c r="J16" s="221"/>
      <c r="K16" s="222"/>
      <c r="L16" s="222"/>
      <c r="M16" s="223"/>
      <c r="N16" s="401"/>
      <c r="O16" s="224"/>
      <c r="P16" s="224"/>
      <c r="Q16" s="224"/>
      <c r="R16" s="224"/>
      <c r="S16" s="224"/>
    </row>
    <row r="17" spans="1:19" s="31" customFormat="1">
      <c r="A17" s="74"/>
      <c r="B17" s="348"/>
      <c r="C17" s="225">
        <v>1</v>
      </c>
      <c r="D17" s="226" t="s">
        <v>38</v>
      </c>
      <c r="E17" s="221">
        <v>1</v>
      </c>
      <c r="F17" s="89">
        <f>F8</f>
        <v>850</v>
      </c>
      <c r="G17" s="89">
        <v>4</v>
      </c>
      <c r="H17" s="89">
        <v>0</v>
      </c>
      <c r="I17" s="86">
        <f>ROUND(IF(AND(F17:H17),C17*E17*F17*G17*H17,IF(AND(F17,G17),C17*E17*F17*G17,IF(AND(F17,H17),C17*E17*F17*H17,IF(AND(G17,H17),C17*E17*G17*H17,IF(F17,C17*E17*F17,IF(G17,C17*E17*G17,IF(H17,C17*E17*H17,C17*E17))))))),2)</f>
        <v>3400</v>
      </c>
      <c r="J17" s="168" t="s">
        <v>61</v>
      </c>
      <c r="K17" s="222"/>
      <c r="L17" s="222"/>
      <c r="M17" s="223"/>
      <c r="N17" s="402"/>
      <c r="O17" s="401"/>
      <c r="P17" s="401"/>
      <c r="Q17" s="401"/>
    </row>
    <row r="18" spans="1:19" s="31" customFormat="1">
      <c r="A18" s="74"/>
      <c r="B18" s="348" t="s">
        <v>295</v>
      </c>
      <c r="C18" s="225">
        <v>1</v>
      </c>
      <c r="D18" s="226" t="s">
        <v>38</v>
      </c>
      <c r="E18" s="221">
        <v>1</v>
      </c>
      <c r="F18" s="89">
        <v>7</v>
      </c>
      <c r="G18" s="89">
        <v>4</v>
      </c>
      <c r="H18" s="89">
        <v>0</v>
      </c>
      <c r="I18" s="86">
        <f>-ROUND(IF(AND(F18:H18),C18*E18*F18*G18*H18,IF(AND(F18,G18),C18*E18*F18*G18,IF(AND(F18,H18),C18*E18*F18*H18,IF(AND(G18,H18),C18*E18*G18*H18,IF(F18,C18*E18*F18,IF(G18,C18*E18*G18,IF(H18,C18*E18*H18,C18*E18))))))),2)</f>
        <v>-28</v>
      </c>
      <c r="J18" s="168" t="s">
        <v>61</v>
      </c>
      <c r="K18" s="222"/>
      <c r="L18" s="222"/>
      <c r="M18" s="223"/>
      <c r="N18" s="402"/>
      <c r="O18" s="401"/>
      <c r="P18" s="401"/>
      <c r="Q18" s="401"/>
    </row>
    <row r="19" spans="1:19" s="31" customFormat="1">
      <c r="A19" s="74"/>
      <c r="B19" s="348"/>
      <c r="C19" s="225"/>
      <c r="D19" s="226"/>
      <c r="E19" s="221"/>
      <c r="F19" s="89"/>
      <c r="G19" s="89"/>
      <c r="H19" s="89"/>
      <c r="I19" s="86"/>
      <c r="J19" s="168"/>
      <c r="K19" s="222"/>
      <c r="L19" s="222"/>
      <c r="M19" s="223"/>
      <c r="N19" s="402"/>
      <c r="O19" s="401"/>
      <c r="P19" s="401"/>
      <c r="Q19" s="401"/>
    </row>
    <row r="20" spans="1:19" s="31" customFormat="1">
      <c r="A20" s="74"/>
      <c r="B20" s="228"/>
      <c r="C20" s="225"/>
      <c r="D20" s="226"/>
      <c r="E20" s="221"/>
      <c r="F20" s="74"/>
      <c r="G20" s="222"/>
      <c r="H20" s="85"/>
      <c r="I20" s="86">
        <f>SUM(I17:I19)</f>
        <v>3372</v>
      </c>
      <c r="J20" s="168" t="s">
        <v>61</v>
      </c>
      <c r="K20" s="85">
        <f>'data 2025-26'!H30</f>
        <v>33.880000000000003</v>
      </c>
      <c r="L20" s="85" t="s">
        <v>62</v>
      </c>
      <c r="M20" s="91">
        <f>ROUND(I20*K20,0)</f>
        <v>114243</v>
      </c>
      <c r="N20" s="402"/>
      <c r="O20" s="401"/>
      <c r="P20" s="401"/>
      <c r="Q20" s="401"/>
    </row>
    <row r="21" spans="1:19" s="31" customFormat="1" ht="75" customHeight="1">
      <c r="A21" s="74">
        <v>3</v>
      </c>
      <c r="B21" s="447" t="s">
        <v>274</v>
      </c>
      <c r="C21" s="447"/>
      <c r="D21" s="447"/>
      <c r="E21" s="447"/>
      <c r="F21" s="447"/>
      <c r="G21" s="447"/>
      <c r="H21" s="447"/>
      <c r="I21" s="220"/>
      <c r="J21" s="221"/>
      <c r="K21" s="222"/>
      <c r="L21" s="222"/>
      <c r="M21" s="223"/>
      <c r="O21" s="224"/>
      <c r="P21" s="224"/>
      <c r="Q21" s="224"/>
      <c r="R21" s="224"/>
      <c r="S21" s="224"/>
    </row>
    <row r="22" spans="1:19" s="31" customFormat="1">
      <c r="A22" s="74"/>
      <c r="B22" s="348">
        <f>B13</f>
        <v>0</v>
      </c>
      <c r="C22" s="225">
        <v>1</v>
      </c>
      <c r="D22" s="226" t="s">
        <v>38</v>
      </c>
      <c r="E22" s="221">
        <v>1</v>
      </c>
      <c r="F22" s="89">
        <v>5</v>
      </c>
      <c r="G22" s="89" t="s">
        <v>296</v>
      </c>
      <c r="H22" s="89">
        <v>0.15</v>
      </c>
      <c r="I22" s="86">
        <f>ROUND(C22*E22*F22*H22*(4+7)/2,2)</f>
        <v>4.13</v>
      </c>
      <c r="J22" s="168" t="s">
        <v>10</v>
      </c>
      <c r="K22" s="222"/>
      <c r="L22" s="222"/>
      <c r="M22" s="223"/>
      <c r="N22" s="227"/>
    </row>
    <row r="23" spans="1:19" s="31" customFormat="1">
      <c r="A23" s="74"/>
      <c r="B23" s="348">
        <f>B14</f>
        <v>0</v>
      </c>
      <c r="C23" s="225">
        <v>1</v>
      </c>
      <c r="D23" s="226" t="s">
        <v>38</v>
      </c>
      <c r="E23" s="221">
        <v>1</v>
      </c>
      <c r="F23" s="89">
        <v>845</v>
      </c>
      <c r="G23" s="89">
        <v>4</v>
      </c>
      <c r="H23" s="89">
        <v>0.15</v>
      </c>
      <c r="I23" s="86">
        <f t="shared" ref="I23" si="1">ROUND(IF(AND(F23:H23),C23*E23*F23*G23*H23,IF(AND(F23,G23),C23*E23*F23*G23,IF(AND(F23,H23),C23*E23*F23*H23,IF(AND(G23,H23),C23*E23*G23*H23,IF(F23,C23*E23*F23,IF(G23,C23*E23*G23,IF(H23,C23*E23*H23,C23*E23))))))),2)</f>
        <v>507</v>
      </c>
      <c r="J23" s="168" t="s">
        <v>10</v>
      </c>
      <c r="K23" s="222"/>
      <c r="L23" s="222"/>
      <c r="M23" s="223"/>
      <c r="N23" s="227"/>
    </row>
    <row r="24" spans="1:19" s="31" customFormat="1">
      <c r="A24" s="74"/>
      <c r="B24" s="348" t="s">
        <v>295</v>
      </c>
      <c r="C24" s="225">
        <v>1</v>
      </c>
      <c r="D24" s="226" t="s">
        <v>38</v>
      </c>
      <c r="E24" s="221">
        <v>1</v>
      </c>
      <c r="F24" s="89">
        <v>7</v>
      </c>
      <c r="G24" s="89">
        <v>4</v>
      </c>
      <c r="H24" s="89">
        <v>0.15</v>
      </c>
      <c r="I24" s="86">
        <f>-ROUND(IF(AND(F24:H24),C24*E24*F24*G24*H24,IF(AND(F24,G24),C24*E24*F24*G24,IF(AND(F24,H24),C24*E24*F24*H24,IF(AND(G24,H24),C24*E24*G24*H24,IF(F24,C24*E24*F24,IF(G24,C24*E24*G24,IF(H24,C24*E24*H24,C24*E24))))))),2)</f>
        <v>-4.2</v>
      </c>
      <c r="J24" s="168" t="s">
        <v>10</v>
      </c>
      <c r="K24" s="222"/>
      <c r="L24" s="222"/>
      <c r="M24" s="223"/>
      <c r="N24" s="227"/>
    </row>
    <row r="25" spans="1:19" s="31" customFormat="1">
      <c r="A25" s="74"/>
      <c r="B25" s="348" t="s">
        <v>294</v>
      </c>
      <c r="C25" s="225">
        <v>1</v>
      </c>
      <c r="D25" s="226" t="s">
        <v>38</v>
      </c>
      <c r="E25" s="221">
        <v>2</v>
      </c>
      <c r="F25" s="89">
        <v>850</v>
      </c>
      <c r="G25" s="89">
        <v>0.75</v>
      </c>
      <c r="H25" s="89">
        <v>0.15</v>
      </c>
      <c r="I25" s="86">
        <f t="shared" ref="I25" si="2">ROUND(IF(AND(F25:H25),C25*E25*F25*G25*H25,IF(AND(F25,G25),C25*E25*F25*G25,IF(AND(F25,H25),C25*E25*F25*H25,IF(AND(G25,H25),C25*E25*G25*H25,IF(F25,C25*E25*F25,IF(G25,C25*E25*G25,IF(H25,C25*E25*H25,C25*E25))))))),2)</f>
        <v>191.25</v>
      </c>
      <c r="J25" s="168" t="s">
        <v>10</v>
      </c>
      <c r="K25" s="222"/>
      <c r="L25" s="222"/>
      <c r="M25" s="223"/>
      <c r="N25" s="227"/>
    </row>
    <row r="26" spans="1:19" s="31" customFormat="1">
      <c r="A26" s="74"/>
      <c r="B26" s="348"/>
      <c r="C26" s="225"/>
      <c r="D26" s="226"/>
      <c r="E26" s="221"/>
      <c r="F26" s="89"/>
      <c r="G26" s="89"/>
      <c r="H26" s="89"/>
      <c r="I26" s="86"/>
      <c r="J26" s="168"/>
      <c r="K26" s="222"/>
      <c r="L26" s="222"/>
      <c r="M26" s="223"/>
      <c r="N26" s="227"/>
    </row>
    <row r="27" spans="1:19" s="31" customFormat="1">
      <c r="A27" s="74"/>
      <c r="B27" s="228"/>
      <c r="C27" s="225"/>
      <c r="D27" s="226"/>
      <c r="E27" s="221"/>
      <c r="F27" s="74" t="s">
        <v>27</v>
      </c>
      <c r="G27" s="222"/>
      <c r="H27" s="85"/>
      <c r="I27" s="86">
        <f>SUM(I22:I26)</f>
        <v>698.18000000000006</v>
      </c>
      <c r="J27" s="168" t="s">
        <v>10</v>
      </c>
      <c r="K27" s="85">
        <f>'data 2025-26'!H46</f>
        <v>337.36</v>
      </c>
      <c r="L27" s="85" t="s">
        <v>21</v>
      </c>
      <c r="M27" s="91">
        <f>ROUND(I27*K27,0)</f>
        <v>235538</v>
      </c>
      <c r="N27" s="227"/>
    </row>
    <row r="28" spans="1:19">
      <c r="A28" s="74"/>
      <c r="B28" s="75"/>
      <c r="C28" s="76"/>
      <c r="D28" s="77"/>
      <c r="E28" s="78"/>
      <c r="F28" s="79"/>
      <c r="G28" s="82"/>
      <c r="H28" s="82"/>
      <c r="I28" s="444"/>
      <c r="J28" s="445"/>
      <c r="K28" s="174"/>
      <c r="L28" s="85"/>
      <c r="M28" s="212">
        <f>SUM(M7:M27)</f>
        <v>355493</v>
      </c>
    </row>
    <row r="29" spans="1:19" s="31" customFormat="1" ht="18.75" customHeight="1">
      <c r="A29" s="74">
        <v>4</v>
      </c>
      <c r="B29" s="428" t="s">
        <v>261</v>
      </c>
      <c r="C29" s="428"/>
      <c r="D29" s="428"/>
      <c r="E29" s="428"/>
      <c r="F29" s="428"/>
      <c r="G29" s="428"/>
      <c r="H29" s="428"/>
      <c r="I29" s="86"/>
      <c r="J29" s="168"/>
      <c r="K29" s="84"/>
      <c r="L29" s="85"/>
      <c r="M29" s="91">
        <f>seigneorage!J11</f>
        <v>57600</v>
      </c>
    </row>
    <row r="30" spans="1:19" s="31" customFormat="1" ht="18.75" customHeight="1">
      <c r="A30" s="74"/>
      <c r="B30" s="325"/>
      <c r="C30" s="325"/>
      <c r="D30" s="325"/>
      <c r="E30" s="325"/>
      <c r="F30" s="325"/>
      <c r="G30" s="325"/>
      <c r="H30" s="325"/>
      <c r="I30" s="86"/>
      <c r="J30" s="168"/>
      <c r="K30" s="84"/>
      <c r="L30" s="85"/>
      <c r="M30" s="350">
        <f>SUM(M28:M29)</f>
        <v>413093</v>
      </c>
    </row>
    <row r="31" spans="1:19" ht="22.5" customHeight="1">
      <c r="A31" s="74">
        <v>5</v>
      </c>
      <c r="B31" s="428" t="s">
        <v>288</v>
      </c>
      <c r="C31" s="428"/>
      <c r="D31" s="428"/>
      <c r="E31" s="428"/>
      <c r="F31" s="428"/>
      <c r="G31" s="428"/>
      <c r="H31" s="428"/>
      <c r="I31" s="81"/>
      <c r="J31" s="88"/>
      <c r="K31" s="87">
        <f>M28</f>
        <v>355493</v>
      </c>
      <c r="L31" s="79"/>
      <c r="M31" s="92">
        <f>ROUND(K31*0.5%,0)</f>
        <v>1777</v>
      </c>
    </row>
    <row r="32" spans="1:19" ht="31.5" customHeight="1">
      <c r="A32" s="74">
        <v>6</v>
      </c>
      <c r="B32" s="428" t="s">
        <v>289</v>
      </c>
      <c r="C32" s="428"/>
      <c r="D32" s="428"/>
      <c r="E32" s="428"/>
      <c r="F32" s="428"/>
      <c r="G32" s="428"/>
      <c r="H32" s="428"/>
      <c r="I32" s="367"/>
      <c r="J32" s="368"/>
      <c r="K32" s="369">
        <f>M30</f>
        <v>413093</v>
      </c>
      <c r="L32" s="366"/>
      <c r="M32" s="92">
        <f>ROUND(K32*0.1%,0)</f>
        <v>413</v>
      </c>
    </row>
    <row r="33" spans="1:14" s="201" customFormat="1" ht="27.75" customHeight="1">
      <c r="A33" s="366">
        <v>7</v>
      </c>
      <c r="B33" s="428" t="s">
        <v>290</v>
      </c>
      <c r="C33" s="428"/>
      <c r="D33" s="428"/>
      <c r="E33" s="428"/>
      <c r="F33" s="428"/>
      <c r="G33" s="428"/>
      <c r="H33" s="428"/>
      <c r="I33" s="81"/>
      <c r="J33" s="88"/>
      <c r="K33" s="87">
        <f>M30+M32</f>
        <v>413506</v>
      </c>
      <c r="L33" s="79"/>
      <c r="M33" s="92">
        <f>ROUND(K33*12%,0)</f>
        <v>49621</v>
      </c>
    </row>
    <row r="34" spans="1:14" s="201" customFormat="1" ht="20.25" customHeight="1">
      <c r="A34" s="366">
        <v>8</v>
      </c>
      <c r="B34" s="428" t="s">
        <v>291</v>
      </c>
      <c r="C34" s="428"/>
      <c r="D34" s="428"/>
      <c r="E34" s="428"/>
      <c r="F34" s="428"/>
      <c r="G34" s="428"/>
      <c r="H34" s="428"/>
      <c r="I34" s="367"/>
      <c r="J34" s="368"/>
      <c r="K34" s="369">
        <f>M29</f>
        <v>57600</v>
      </c>
      <c r="L34" s="366"/>
      <c r="M34" s="92">
        <f>ROUND(K34*30%,0)</f>
        <v>17280</v>
      </c>
    </row>
    <row r="35" spans="1:14" s="201" customFormat="1" ht="27.75" customHeight="1">
      <c r="A35" s="366">
        <v>9</v>
      </c>
      <c r="B35" s="428" t="s">
        <v>292</v>
      </c>
      <c r="C35" s="428"/>
      <c r="D35" s="428"/>
      <c r="E35" s="428"/>
      <c r="F35" s="428"/>
      <c r="G35" s="428"/>
      <c r="H35" s="428"/>
      <c r="I35" s="367"/>
      <c r="J35" s="368"/>
      <c r="K35" s="369">
        <f>M29</f>
        <v>57600</v>
      </c>
      <c r="L35" s="366"/>
      <c r="M35" s="92">
        <f>ROUND(K35*2%,0)</f>
        <v>1152</v>
      </c>
    </row>
    <row r="36" spans="1:14" s="201" customFormat="1" ht="27.75" customHeight="1">
      <c r="A36" s="366">
        <v>10</v>
      </c>
      <c r="B36" s="428" t="s">
        <v>293</v>
      </c>
      <c r="C36" s="428"/>
      <c r="D36" s="428"/>
      <c r="E36" s="428"/>
      <c r="F36" s="428"/>
      <c r="G36" s="428"/>
      <c r="H36" s="428"/>
      <c r="I36" s="367"/>
      <c r="J36" s="368"/>
      <c r="K36" s="369">
        <f>M28</f>
        <v>355493</v>
      </c>
      <c r="L36" s="366"/>
      <c r="M36" s="92">
        <f>ROUND(K36*3%,0)</f>
        <v>10665</v>
      </c>
    </row>
    <row r="37" spans="1:14" ht="21.75" customHeight="1">
      <c r="A37" s="74">
        <v>11</v>
      </c>
      <c r="B37" s="428" t="s">
        <v>63</v>
      </c>
      <c r="C37" s="428"/>
      <c r="D37" s="428"/>
      <c r="E37" s="428"/>
      <c r="F37" s="428"/>
      <c r="G37" s="428"/>
      <c r="H37" s="428"/>
      <c r="I37" s="81"/>
      <c r="J37" s="88"/>
      <c r="K37" s="80"/>
      <c r="L37" s="79"/>
      <c r="M37" s="92">
        <f>N37</f>
        <v>5999</v>
      </c>
      <c r="N37" s="30">
        <f>N38-M30-M31-M32-M33-M34-M35-M36</f>
        <v>5999</v>
      </c>
    </row>
    <row r="38" spans="1:14">
      <c r="A38" s="74"/>
      <c r="B38" s="446" t="s">
        <v>4</v>
      </c>
      <c r="C38" s="446"/>
      <c r="D38" s="446"/>
      <c r="E38" s="446"/>
      <c r="F38" s="446"/>
      <c r="G38" s="446"/>
      <c r="H38" s="446"/>
      <c r="I38" s="148"/>
      <c r="J38" s="149"/>
      <c r="K38" s="150"/>
      <c r="L38" s="45"/>
      <c r="M38" s="93">
        <f>SUM(M30:M37)</f>
        <v>500000</v>
      </c>
      <c r="N38" s="21">
        <v>500000</v>
      </c>
    </row>
    <row r="39" spans="1:14">
      <c r="A39" s="151"/>
      <c r="B39" s="152"/>
      <c r="C39" s="164"/>
      <c r="D39" s="152"/>
      <c r="E39" s="162"/>
      <c r="F39" s="152"/>
      <c r="G39" s="152"/>
      <c r="H39" s="152"/>
      <c r="I39" s="153"/>
      <c r="J39" s="153"/>
      <c r="K39" s="154"/>
      <c r="L39" s="154"/>
      <c r="M39" s="153"/>
    </row>
    <row r="40" spans="1:14">
      <c r="A40" s="145"/>
      <c r="B40" s="146"/>
      <c r="C40" s="165"/>
      <c r="D40" s="146"/>
      <c r="E40" s="163"/>
      <c r="F40" s="146"/>
      <c r="G40" s="146"/>
      <c r="H40" s="146"/>
      <c r="I40" s="155"/>
      <c r="J40" s="155"/>
      <c r="K40" s="156"/>
      <c r="L40" s="156"/>
      <c r="M40" s="155"/>
    </row>
    <row r="41" spans="1:14">
      <c r="A41" s="145"/>
      <c r="B41" s="146"/>
      <c r="C41" s="165"/>
      <c r="D41" s="146"/>
      <c r="E41" s="163"/>
      <c r="F41" s="146"/>
      <c r="G41" s="146"/>
      <c r="H41" s="146"/>
      <c r="I41" s="155"/>
      <c r="J41" s="155"/>
      <c r="K41" s="156"/>
      <c r="L41" s="156"/>
      <c r="M41" s="155"/>
    </row>
    <row r="42" spans="1:14">
      <c r="A42" s="145"/>
      <c r="B42" s="146"/>
      <c r="C42" s="165"/>
      <c r="D42" s="146"/>
      <c r="E42" s="163"/>
      <c r="F42" s="146"/>
      <c r="G42" s="32" t="str">
        <f>'lead 2025-26'!$G$14</f>
        <v>Deputy Executive Engineer</v>
      </c>
      <c r="H42" s="146"/>
      <c r="I42" s="155"/>
      <c r="J42" s="155"/>
      <c r="K42" s="156"/>
      <c r="L42" s="147" t="str">
        <f>'lead 2025-26'!J14</f>
        <v>Assistant   Engineer</v>
      </c>
      <c r="M42" s="155"/>
    </row>
    <row r="43" spans="1:14">
      <c r="A43" s="145"/>
      <c r="B43" s="146"/>
      <c r="C43" s="165"/>
      <c r="D43" s="146"/>
      <c r="E43" s="163"/>
      <c r="F43" s="146"/>
      <c r="G43" s="32" t="str">
        <f>'lead 2025-26'!$G$15</f>
        <v>PRI Sub Division: Kanigiri</v>
      </c>
      <c r="H43" s="146"/>
      <c r="I43" s="155"/>
      <c r="J43" s="155"/>
      <c r="K43" s="156"/>
      <c r="L43" s="147" t="str">
        <f>'lead 2025-26'!J15</f>
        <v>Mandal Praja Parishad</v>
      </c>
      <c r="M43" s="155"/>
    </row>
    <row r="44" spans="1:14">
      <c r="A44" s="145"/>
      <c r="B44" s="146"/>
      <c r="C44" s="165"/>
      <c r="D44" s="146"/>
      <c r="E44" s="163"/>
      <c r="F44" s="146"/>
      <c r="G44" s="146"/>
      <c r="H44" s="146"/>
      <c r="I44" s="155"/>
      <c r="J44" s="155"/>
      <c r="K44" s="156"/>
      <c r="L44" s="147" t="s">
        <v>242</v>
      </c>
      <c r="M44" s="155"/>
    </row>
  </sheetData>
  <mergeCells count="28">
    <mergeCell ref="B12:H12"/>
    <mergeCell ref="I28:J28"/>
    <mergeCell ref="B38:H38"/>
    <mergeCell ref="B31:H31"/>
    <mergeCell ref="B37:H37"/>
    <mergeCell ref="B29:H29"/>
    <mergeCell ref="B32:H32"/>
    <mergeCell ref="B21:H21"/>
    <mergeCell ref="B33:H33"/>
    <mergeCell ref="B34:H34"/>
    <mergeCell ref="B35:H35"/>
    <mergeCell ref="B16:H16"/>
    <mergeCell ref="B36:H36"/>
    <mergeCell ref="B7:H7"/>
    <mergeCell ref="A1:M1"/>
    <mergeCell ref="C2:M2"/>
    <mergeCell ref="C4:E5"/>
    <mergeCell ref="K4:K5"/>
    <mergeCell ref="F4:H4"/>
    <mergeCell ref="C6:E6"/>
    <mergeCell ref="I4:J5"/>
    <mergeCell ref="I6:J6"/>
    <mergeCell ref="A2:B2"/>
    <mergeCell ref="K3:L3"/>
    <mergeCell ref="A4:A5"/>
    <mergeCell ref="M4:M5"/>
    <mergeCell ref="L4:L5"/>
    <mergeCell ref="B4:B5"/>
  </mergeCells>
  <phoneticPr fontId="0" type="noConversion"/>
  <printOptions horizontalCentered="1"/>
  <pageMargins left="0.23622047244094499" right="0.15748031496063" top="0.16" bottom="0.18" header="0.38" footer="0.16"/>
  <pageSetup paperSize="9" orientation="portrait" errors="blank"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L106"/>
  <sheetViews>
    <sheetView defaultGridColor="0" colorId="22" zoomScaleSheetLayoutView="115" workbookViewId="0">
      <selection activeCell="K31" sqref="K31"/>
    </sheetView>
  </sheetViews>
  <sheetFormatPr defaultRowHeight="12.75"/>
  <cols>
    <col min="1" max="1" width="5" style="103" customWidth="1"/>
    <col min="2" max="2" width="21.85546875" style="103" customWidth="1"/>
    <col min="3" max="3" width="6.7109375" style="103" customWidth="1"/>
    <col min="4" max="4" width="9.5703125" style="103" customWidth="1"/>
    <col min="5" max="5" width="3.7109375" style="103" customWidth="1"/>
    <col min="6" max="6" width="8.42578125" style="130" customWidth="1"/>
    <col min="7" max="7" width="3.5703125" style="131" customWidth="1"/>
    <col min="8" max="8" width="11.7109375" style="132" customWidth="1"/>
    <col min="9" max="9" width="10.7109375" style="103" customWidth="1"/>
    <col min="10" max="11" width="11.140625" style="103" customWidth="1"/>
    <col min="12" max="12" width="10.5703125" style="132" customWidth="1"/>
    <col min="13" max="13" width="9.7109375" style="103" bestFit="1" customWidth="1"/>
    <col min="14" max="257" width="9.140625" style="103"/>
    <col min="258" max="258" width="5" style="103" customWidth="1"/>
    <col min="259" max="259" width="21.85546875" style="103" customWidth="1"/>
    <col min="260" max="260" width="6.7109375" style="103" customWidth="1"/>
    <col min="261" max="261" width="9.5703125" style="103" customWidth="1"/>
    <col min="262" max="262" width="3.7109375" style="103" customWidth="1"/>
    <col min="263" max="263" width="18" style="103" customWidth="1"/>
    <col min="264" max="264" width="3.5703125" style="103" customWidth="1"/>
    <col min="265" max="265" width="11.7109375" style="103" customWidth="1"/>
    <col min="266" max="266" width="10.7109375" style="103" customWidth="1"/>
    <col min="267" max="267" width="11.140625" style="103" customWidth="1"/>
    <col min="268" max="268" width="10.5703125" style="103" customWidth="1"/>
    <col min="269" max="269" width="9.7109375" style="103" bestFit="1" customWidth="1"/>
    <col min="270" max="513" width="9.140625" style="103"/>
    <col min="514" max="514" width="5" style="103" customWidth="1"/>
    <col min="515" max="515" width="21.85546875" style="103" customWidth="1"/>
    <col min="516" max="516" width="6.7109375" style="103" customWidth="1"/>
    <col min="517" max="517" width="9.5703125" style="103" customWidth="1"/>
    <col min="518" max="518" width="3.7109375" style="103" customWidth="1"/>
    <col min="519" max="519" width="18" style="103" customWidth="1"/>
    <col min="520" max="520" width="3.5703125" style="103" customWidth="1"/>
    <col min="521" max="521" width="11.7109375" style="103" customWidth="1"/>
    <col min="522" max="522" width="10.7109375" style="103" customWidth="1"/>
    <col min="523" max="523" width="11.140625" style="103" customWidth="1"/>
    <col min="524" max="524" width="10.5703125" style="103" customWidth="1"/>
    <col min="525" max="525" width="9.7109375" style="103" bestFit="1" customWidth="1"/>
    <col min="526" max="769" width="9.140625" style="103"/>
    <col min="770" max="770" width="5" style="103" customWidth="1"/>
    <col min="771" max="771" width="21.85546875" style="103" customWidth="1"/>
    <col min="772" max="772" width="6.7109375" style="103" customWidth="1"/>
    <col min="773" max="773" width="9.5703125" style="103" customWidth="1"/>
    <col min="774" max="774" width="3.7109375" style="103" customWidth="1"/>
    <col min="775" max="775" width="18" style="103" customWidth="1"/>
    <col min="776" max="776" width="3.5703125" style="103" customWidth="1"/>
    <col min="777" max="777" width="11.7109375" style="103" customWidth="1"/>
    <col min="778" max="778" width="10.7109375" style="103" customWidth="1"/>
    <col min="779" max="779" width="11.140625" style="103" customWidth="1"/>
    <col min="780" max="780" width="10.5703125" style="103" customWidth="1"/>
    <col min="781" max="781" width="9.7109375" style="103" bestFit="1" customWidth="1"/>
    <col min="782" max="1025" width="9.140625" style="103"/>
    <col min="1026" max="1026" width="5" style="103" customWidth="1"/>
    <col min="1027" max="1027" width="21.85546875" style="103" customWidth="1"/>
    <col min="1028" max="1028" width="6.7109375" style="103" customWidth="1"/>
    <col min="1029" max="1029" width="9.5703125" style="103" customWidth="1"/>
    <col min="1030" max="1030" width="3.7109375" style="103" customWidth="1"/>
    <col min="1031" max="1031" width="18" style="103" customWidth="1"/>
    <col min="1032" max="1032" width="3.5703125" style="103" customWidth="1"/>
    <col min="1033" max="1033" width="11.7109375" style="103" customWidth="1"/>
    <col min="1034" max="1034" width="10.7109375" style="103" customWidth="1"/>
    <col min="1035" max="1035" width="11.140625" style="103" customWidth="1"/>
    <col min="1036" max="1036" width="10.5703125" style="103" customWidth="1"/>
    <col min="1037" max="1037" width="9.7109375" style="103" bestFit="1" customWidth="1"/>
    <col min="1038" max="1281" width="9.140625" style="103"/>
    <col min="1282" max="1282" width="5" style="103" customWidth="1"/>
    <col min="1283" max="1283" width="21.85546875" style="103" customWidth="1"/>
    <col min="1284" max="1284" width="6.7109375" style="103" customWidth="1"/>
    <col min="1285" max="1285" width="9.5703125" style="103" customWidth="1"/>
    <col min="1286" max="1286" width="3.7109375" style="103" customWidth="1"/>
    <col min="1287" max="1287" width="18" style="103" customWidth="1"/>
    <col min="1288" max="1288" width="3.5703125" style="103" customWidth="1"/>
    <col min="1289" max="1289" width="11.7109375" style="103" customWidth="1"/>
    <col min="1290" max="1290" width="10.7109375" style="103" customWidth="1"/>
    <col min="1291" max="1291" width="11.140625" style="103" customWidth="1"/>
    <col min="1292" max="1292" width="10.5703125" style="103" customWidth="1"/>
    <col min="1293" max="1293" width="9.7109375" style="103" bestFit="1" customWidth="1"/>
    <col min="1294" max="1537" width="9.140625" style="103"/>
    <col min="1538" max="1538" width="5" style="103" customWidth="1"/>
    <col min="1539" max="1539" width="21.85546875" style="103" customWidth="1"/>
    <col min="1540" max="1540" width="6.7109375" style="103" customWidth="1"/>
    <col min="1541" max="1541" width="9.5703125" style="103" customWidth="1"/>
    <col min="1542" max="1542" width="3.7109375" style="103" customWidth="1"/>
    <col min="1543" max="1543" width="18" style="103" customWidth="1"/>
    <col min="1544" max="1544" width="3.5703125" style="103" customWidth="1"/>
    <col min="1545" max="1545" width="11.7109375" style="103" customWidth="1"/>
    <col min="1546" max="1546" width="10.7109375" style="103" customWidth="1"/>
    <col min="1547" max="1547" width="11.140625" style="103" customWidth="1"/>
    <col min="1548" max="1548" width="10.5703125" style="103" customWidth="1"/>
    <col min="1549" max="1549" width="9.7109375" style="103" bestFit="1" customWidth="1"/>
    <col min="1550" max="1793" width="9.140625" style="103"/>
    <col min="1794" max="1794" width="5" style="103" customWidth="1"/>
    <col min="1795" max="1795" width="21.85546875" style="103" customWidth="1"/>
    <col min="1796" max="1796" width="6.7109375" style="103" customWidth="1"/>
    <col min="1797" max="1797" width="9.5703125" style="103" customWidth="1"/>
    <col min="1798" max="1798" width="3.7109375" style="103" customWidth="1"/>
    <col min="1799" max="1799" width="18" style="103" customWidth="1"/>
    <col min="1800" max="1800" width="3.5703125" style="103" customWidth="1"/>
    <col min="1801" max="1801" width="11.7109375" style="103" customWidth="1"/>
    <col min="1802" max="1802" width="10.7109375" style="103" customWidth="1"/>
    <col min="1803" max="1803" width="11.140625" style="103" customWidth="1"/>
    <col min="1804" max="1804" width="10.5703125" style="103" customWidth="1"/>
    <col min="1805" max="1805" width="9.7109375" style="103" bestFit="1" customWidth="1"/>
    <col min="1806" max="2049" width="9.140625" style="103"/>
    <col min="2050" max="2050" width="5" style="103" customWidth="1"/>
    <col min="2051" max="2051" width="21.85546875" style="103" customWidth="1"/>
    <col min="2052" max="2052" width="6.7109375" style="103" customWidth="1"/>
    <col min="2053" max="2053" width="9.5703125" style="103" customWidth="1"/>
    <col min="2054" max="2054" width="3.7109375" style="103" customWidth="1"/>
    <col min="2055" max="2055" width="18" style="103" customWidth="1"/>
    <col min="2056" max="2056" width="3.5703125" style="103" customWidth="1"/>
    <col min="2057" max="2057" width="11.7109375" style="103" customWidth="1"/>
    <col min="2058" max="2058" width="10.7109375" style="103" customWidth="1"/>
    <col min="2059" max="2059" width="11.140625" style="103" customWidth="1"/>
    <col min="2060" max="2060" width="10.5703125" style="103" customWidth="1"/>
    <col min="2061" max="2061" width="9.7109375" style="103" bestFit="1" customWidth="1"/>
    <col min="2062" max="2305" width="9.140625" style="103"/>
    <col min="2306" max="2306" width="5" style="103" customWidth="1"/>
    <col min="2307" max="2307" width="21.85546875" style="103" customWidth="1"/>
    <col min="2308" max="2308" width="6.7109375" style="103" customWidth="1"/>
    <col min="2309" max="2309" width="9.5703125" style="103" customWidth="1"/>
    <col min="2310" max="2310" width="3.7109375" style="103" customWidth="1"/>
    <col min="2311" max="2311" width="18" style="103" customWidth="1"/>
    <col min="2312" max="2312" width="3.5703125" style="103" customWidth="1"/>
    <col min="2313" max="2313" width="11.7109375" style="103" customWidth="1"/>
    <col min="2314" max="2314" width="10.7109375" style="103" customWidth="1"/>
    <col min="2315" max="2315" width="11.140625" style="103" customWidth="1"/>
    <col min="2316" max="2316" width="10.5703125" style="103" customWidth="1"/>
    <col min="2317" max="2317" width="9.7109375" style="103" bestFit="1" customWidth="1"/>
    <col min="2318" max="2561" width="9.140625" style="103"/>
    <col min="2562" max="2562" width="5" style="103" customWidth="1"/>
    <col min="2563" max="2563" width="21.85546875" style="103" customWidth="1"/>
    <col min="2564" max="2564" width="6.7109375" style="103" customWidth="1"/>
    <col min="2565" max="2565" width="9.5703125" style="103" customWidth="1"/>
    <col min="2566" max="2566" width="3.7109375" style="103" customWidth="1"/>
    <col min="2567" max="2567" width="18" style="103" customWidth="1"/>
    <col min="2568" max="2568" width="3.5703125" style="103" customWidth="1"/>
    <col min="2569" max="2569" width="11.7109375" style="103" customWidth="1"/>
    <col min="2570" max="2570" width="10.7109375" style="103" customWidth="1"/>
    <col min="2571" max="2571" width="11.140625" style="103" customWidth="1"/>
    <col min="2572" max="2572" width="10.5703125" style="103" customWidth="1"/>
    <col min="2573" max="2573" width="9.7109375" style="103" bestFit="1" customWidth="1"/>
    <col min="2574" max="2817" width="9.140625" style="103"/>
    <col min="2818" max="2818" width="5" style="103" customWidth="1"/>
    <col min="2819" max="2819" width="21.85546875" style="103" customWidth="1"/>
    <col min="2820" max="2820" width="6.7109375" style="103" customWidth="1"/>
    <col min="2821" max="2821" width="9.5703125" style="103" customWidth="1"/>
    <col min="2822" max="2822" width="3.7109375" style="103" customWidth="1"/>
    <col min="2823" max="2823" width="18" style="103" customWidth="1"/>
    <col min="2824" max="2824" width="3.5703125" style="103" customWidth="1"/>
    <col min="2825" max="2825" width="11.7109375" style="103" customWidth="1"/>
    <col min="2826" max="2826" width="10.7109375" style="103" customWidth="1"/>
    <col min="2827" max="2827" width="11.140625" style="103" customWidth="1"/>
    <col min="2828" max="2828" width="10.5703125" style="103" customWidth="1"/>
    <col min="2829" max="2829" width="9.7109375" style="103" bestFit="1" customWidth="1"/>
    <col min="2830" max="3073" width="9.140625" style="103"/>
    <col min="3074" max="3074" width="5" style="103" customWidth="1"/>
    <col min="3075" max="3075" width="21.85546875" style="103" customWidth="1"/>
    <col min="3076" max="3076" width="6.7109375" style="103" customWidth="1"/>
    <col min="3077" max="3077" width="9.5703125" style="103" customWidth="1"/>
    <col min="3078" max="3078" width="3.7109375" style="103" customWidth="1"/>
    <col min="3079" max="3079" width="18" style="103" customWidth="1"/>
    <col min="3080" max="3080" width="3.5703125" style="103" customWidth="1"/>
    <col min="3081" max="3081" width="11.7109375" style="103" customWidth="1"/>
    <col min="3082" max="3082" width="10.7109375" style="103" customWidth="1"/>
    <col min="3083" max="3083" width="11.140625" style="103" customWidth="1"/>
    <col min="3084" max="3084" width="10.5703125" style="103" customWidth="1"/>
    <col min="3085" max="3085" width="9.7109375" style="103" bestFit="1" customWidth="1"/>
    <col min="3086" max="3329" width="9.140625" style="103"/>
    <col min="3330" max="3330" width="5" style="103" customWidth="1"/>
    <col min="3331" max="3331" width="21.85546875" style="103" customWidth="1"/>
    <col min="3332" max="3332" width="6.7109375" style="103" customWidth="1"/>
    <col min="3333" max="3333" width="9.5703125" style="103" customWidth="1"/>
    <col min="3334" max="3334" width="3.7109375" style="103" customWidth="1"/>
    <col min="3335" max="3335" width="18" style="103" customWidth="1"/>
    <col min="3336" max="3336" width="3.5703125" style="103" customWidth="1"/>
    <col min="3337" max="3337" width="11.7109375" style="103" customWidth="1"/>
    <col min="3338" max="3338" width="10.7109375" style="103" customWidth="1"/>
    <col min="3339" max="3339" width="11.140625" style="103" customWidth="1"/>
    <col min="3340" max="3340" width="10.5703125" style="103" customWidth="1"/>
    <col min="3341" max="3341" width="9.7109375" style="103" bestFit="1" customWidth="1"/>
    <col min="3342" max="3585" width="9.140625" style="103"/>
    <col min="3586" max="3586" width="5" style="103" customWidth="1"/>
    <col min="3587" max="3587" width="21.85546875" style="103" customWidth="1"/>
    <col min="3588" max="3588" width="6.7109375" style="103" customWidth="1"/>
    <col min="3589" max="3589" width="9.5703125" style="103" customWidth="1"/>
    <col min="3590" max="3590" width="3.7109375" style="103" customWidth="1"/>
    <col min="3591" max="3591" width="18" style="103" customWidth="1"/>
    <col min="3592" max="3592" width="3.5703125" style="103" customWidth="1"/>
    <col min="3593" max="3593" width="11.7109375" style="103" customWidth="1"/>
    <col min="3594" max="3594" width="10.7109375" style="103" customWidth="1"/>
    <col min="3595" max="3595" width="11.140625" style="103" customWidth="1"/>
    <col min="3596" max="3596" width="10.5703125" style="103" customWidth="1"/>
    <col min="3597" max="3597" width="9.7109375" style="103" bestFit="1" customWidth="1"/>
    <col min="3598" max="3841" width="9.140625" style="103"/>
    <col min="3842" max="3842" width="5" style="103" customWidth="1"/>
    <col min="3843" max="3843" width="21.85546875" style="103" customWidth="1"/>
    <col min="3844" max="3844" width="6.7109375" style="103" customWidth="1"/>
    <col min="3845" max="3845" width="9.5703125" style="103" customWidth="1"/>
    <col min="3846" max="3846" width="3.7109375" style="103" customWidth="1"/>
    <col min="3847" max="3847" width="18" style="103" customWidth="1"/>
    <col min="3848" max="3848" width="3.5703125" style="103" customWidth="1"/>
    <col min="3849" max="3849" width="11.7109375" style="103" customWidth="1"/>
    <col min="3850" max="3850" width="10.7109375" style="103" customWidth="1"/>
    <col min="3851" max="3851" width="11.140625" style="103" customWidth="1"/>
    <col min="3852" max="3852" width="10.5703125" style="103" customWidth="1"/>
    <col min="3853" max="3853" width="9.7109375" style="103" bestFit="1" customWidth="1"/>
    <col min="3854" max="4097" width="9.140625" style="103"/>
    <col min="4098" max="4098" width="5" style="103" customWidth="1"/>
    <col min="4099" max="4099" width="21.85546875" style="103" customWidth="1"/>
    <col min="4100" max="4100" width="6.7109375" style="103" customWidth="1"/>
    <col min="4101" max="4101" width="9.5703125" style="103" customWidth="1"/>
    <col min="4102" max="4102" width="3.7109375" style="103" customWidth="1"/>
    <col min="4103" max="4103" width="18" style="103" customWidth="1"/>
    <col min="4104" max="4104" width="3.5703125" style="103" customWidth="1"/>
    <col min="4105" max="4105" width="11.7109375" style="103" customWidth="1"/>
    <col min="4106" max="4106" width="10.7109375" style="103" customWidth="1"/>
    <col min="4107" max="4107" width="11.140625" style="103" customWidth="1"/>
    <col min="4108" max="4108" width="10.5703125" style="103" customWidth="1"/>
    <col min="4109" max="4109" width="9.7109375" style="103" bestFit="1" customWidth="1"/>
    <col min="4110" max="4353" width="9.140625" style="103"/>
    <col min="4354" max="4354" width="5" style="103" customWidth="1"/>
    <col min="4355" max="4355" width="21.85546875" style="103" customWidth="1"/>
    <col min="4356" max="4356" width="6.7109375" style="103" customWidth="1"/>
    <col min="4357" max="4357" width="9.5703125" style="103" customWidth="1"/>
    <col min="4358" max="4358" width="3.7109375" style="103" customWidth="1"/>
    <col min="4359" max="4359" width="18" style="103" customWidth="1"/>
    <col min="4360" max="4360" width="3.5703125" style="103" customWidth="1"/>
    <col min="4361" max="4361" width="11.7109375" style="103" customWidth="1"/>
    <col min="4362" max="4362" width="10.7109375" style="103" customWidth="1"/>
    <col min="4363" max="4363" width="11.140625" style="103" customWidth="1"/>
    <col min="4364" max="4364" width="10.5703125" style="103" customWidth="1"/>
    <col min="4365" max="4365" width="9.7109375" style="103" bestFit="1" customWidth="1"/>
    <col min="4366" max="4609" width="9.140625" style="103"/>
    <col min="4610" max="4610" width="5" style="103" customWidth="1"/>
    <col min="4611" max="4611" width="21.85546875" style="103" customWidth="1"/>
    <col min="4612" max="4612" width="6.7109375" style="103" customWidth="1"/>
    <col min="4613" max="4613" width="9.5703125" style="103" customWidth="1"/>
    <col min="4614" max="4614" width="3.7109375" style="103" customWidth="1"/>
    <col min="4615" max="4615" width="18" style="103" customWidth="1"/>
    <col min="4616" max="4616" width="3.5703125" style="103" customWidth="1"/>
    <col min="4617" max="4617" width="11.7109375" style="103" customWidth="1"/>
    <col min="4618" max="4618" width="10.7109375" style="103" customWidth="1"/>
    <col min="4619" max="4619" width="11.140625" style="103" customWidth="1"/>
    <col min="4620" max="4620" width="10.5703125" style="103" customWidth="1"/>
    <col min="4621" max="4621" width="9.7109375" style="103" bestFit="1" customWidth="1"/>
    <col min="4622" max="4865" width="9.140625" style="103"/>
    <col min="4866" max="4866" width="5" style="103" customWidth="1"/>
    <col min="4867" max="4867" width="21.85546875" style="103" customWidth="1"/>
    <col min="4868" max="4868" width="6.7109375" style="103" customWidth="1"/>
    <col min="4869" max="4869" width="9.5703125" style="103" customWidth="1"/>
    <col min="4870" max="4870" width="3.7109375" style="103" customWidth="1"/>
    <col min="4871" max="4871" width="18" style="103" customWidth="1"/>
    <col min="4872" max="4872" width="3.5703125" style="103" customWidth="1"/>
    <col min="4873" max="4873" width="11.7109375" style="103" customWidth="1"/>
    <col min="4874" max="4874" width="10.7109375" style="103" customWidth="1"/>
    <col min="4875" max="4875" width="11.140625" style="103" customWidth="1"/>
    <col min="4876" max="4876" width="10.5703125" style="103" customWidth="1"/>
    <col min="4877" max="4877" width="9.7109375" style="103" bestFit="1" customWidth="1"/>
    <col min="4878" max="5121" width="9.140625" style="103"/>
    <col min="5122" max="5122" width="5" style="103" customWidth="1"/>
    <col min="5123" max="5123" width="21.85546875" style="103" customWidth="1"/>
    <col min="5124" max="5124" width="6.7109375" style="103" customWidth="1"/>
    <col min="5125" max="5125" width="9.5703125" style="103" customWidth="1"/>
    <col min="5126" max="5126" width="3.7109375" style="103" customWidth="1"/>
    <col min="5127" max="5127" width="18" style="103" customWidth="1"/>
    <col min="5128" max="5128" width="3.5703125" style="103" customWidth="1"/>
    <col min="5129" max="5129" width="11.7109375" style="103" customWidth="1"/>
    <col min="5130" max="5130" width="10.7109375" style="103" customWidth="1"/>
    <col min="5131" max="5131" width="11.140625" style="103" customWidth="1"/>
    <col min="5132" max="5132" width="10.5703125" style="103" customWidth="1"/>
    <col min="5133" max="5133" width="9.7109375" style="103" bestFit="1" customWidth="1"/>
    <col min="5134" max="5377" width="9.140625" style="103"/>
    <col min="5378" max="5378" width="5" style="103" customWidth="1"/>
    <col min="5379" max="5379" width="21.85546875" style="103" customWidth="1"/>
    <col min="5380" max="5380" width="6.7109375" style="103" customWidth="1"/>
    <col min="5381" max="5381" width="9.5703125" style="103" customWidth="1"/>
    <col min="5382" max="5382" width="3.7109375" style="103" customWidth="1"/>
    <col min="5383" max="5383" width="18" style="103" customWidth="1"/>
    <col min="5384" max="5384" width="3.5703125" style="103" customWidth="1"/>
    <col min="5385" max="5385" width="11.7109375" style="103" customWidth="1"/>
    <col min="5386" max="5386" width="10.7109375" style="103" customWidth="1"/>
    <col min="5387" max="5387" width="11.140625" style="103" customWidth="1"/>
    <col min="5388" max="5388" width="10.5703125" style="103" customWidth="1"/>
    <col min="5389" max="5389" width="9.7109375" style="103" bestFit="1" customWidth="1"/>
    <col min="5390" max="5633" width="9.140625" style="103"/>
    <col min="5634" max="5634" width="5" style="103" customWidth="1"/>
    <col min="5635" max="5635" width="21.85546875" style="103" customWidth="1"/>
    <col min="5636" max="5636" width="6.7109375" style="103" customWidth="1"/>
    <col min="5637" max="5637" width="9.5703125" style="103" customWidth="1"/>
    <col min="5638" max="5638" width="3.7109375" style="103" customWidth="1"/>
    <col min="5639" max="5639" width="18" style="103" customWidth="1"/>
    <col min="5640" max="5640" width="3.5703125" style="103" customWidth="1"/>
    <col min="5641" max="5641" width="11.7109375" style="103" customWidth="1"/>
    <col min="5642" max="5642" width="10.7109375" style="103" customWidth="1"/>
    <col min="5643" max="5643" width="11.140625" style="103" customWidth="1"/>
    <col min="5644" max="5644" width="10.5703125" style="103" customWidth="1"/>
    <col min="5645" max="5645" width="9.7109375" style="103" bestFit="1" customWidth="1"/>
    <col min="5646" max="5889" width="9.140625" style="103"/>
    <col min="5890" max="5890" width="5" style="103" customWidth="1"/>
    <col min="5891" max="5891" width="21.85546875" style="103" customWidth="1"/>
    <col min="5892" max="5892" width="6.7109375" style="103" customWidth="1"/>
    <col min="5893" max="5893" width="9.5703125" style="103" customWidth="1"/>
    <col min="5894" max="5894" width="3.7109375" style="103" customWidth="1"/>
    <col min="5895" max="5895" width="18" style="103" customWidth="1"/>
    <col min="5896" max="5896" width="3.5703125" style="103" customWidth="1"/>
    <col min="5897" max="5897" width="11.7109375" style="103" customWidth="1"/>
    <col min="5898" max="5898" width="10.7109375" style="103" customWidth="1"/>
    <col min="5899" max="5899" width="11.140625" style="103" customWidth="1"/>
    <col min="5900" max="5900" width="10.5703125" style="103" customWidth="1"/>
    <col min="5901" max="5901" width="9.7109375" style="103" bestFit="1" customWidth="1"/>
    <col min="5902" max="6145" width="9.140625" style="103"/>
    <col min="6146" max="6146" width="5" style="103" customWidth="1"/>
    <col min="6147" max="6147" width="21.85546875" style="103" customWidth="1"/>
    <col min="6148" max="6148" width="6.7109375" style="103" customWidth="1"/>
    <col min="6149" max="6149" width="9.5703125" style="103" customWidth="1"/>
    <col min="6150" max="6150" width="3.7109375" style="103" customWidth="1"/>
    <col min="6151" max="6151" width="18" style="103" customWidth="1"/>
    <col min="6152" max="6152" width="3.5703125" style="103" customWidth="1"/>
    <col min="6153" max="6153" width="11.7109375" style="103" customWidth="1"/>
    <col min="6154" max="6154" width="10.7109375" style="103" customWidth="1"/>
    <col min="6155" max="6155" width="11.140625" style="103" customWidth="1"/>
    <col min="6156" max="6156" width="10.5703125" style="103" customWidth="1"/>
    <col min="6157" max="6157" width="9.7109375" style="103" bestFit="1" customWidth="1"/>
    <col min="6158" max="6401" width="9.140625" style="103"/>
    <col min="6402" max="6402" width="5" style="103" customWidth="1"/>
    <col min="6403" max="6403" width="21.85546875" style="103" customWidth="1"/>
    <col min="6404" max="6404" width="6.7109375" style="103" customWidth="1"/>
    <col min="6405" max="6405" width="9.5703125" style="103" customWidth="1"/>
    <col min="6406" max="6406" width="3.7109375" style="103" customWidth="1"/>
    <col min="6407" max="6407" width="18" style="103" customWidth="1"/>
    <col min="6408" max="6408" width="3.5703125" style="103" customWidth="1"/>
    <col min="6409" max="6409" width="11.7109375" style="103" customWidth="1"/>
    <col min="6410" max="6410" width="10.7109375" style="103" customWidth="1"/>
    <col min="6411" max="6411" width="11.140625" style="103" customWidth="1"/>
    <col min="6412" max="6412" width="10.5703125" style="103" customWidth="1"/>
    <col min="6413" max="6413" width="9.7109375" style="103" bestFit="1" customWidth="1"/>
    <col min="6414" max="6657" width="9.140625" style="103"/>
    <col min="6658" max="6658" width="5" style="103" customWidth="1"/>
    <col min="6659" max="6659" width="21.85546875" style="103" customWidth="1"/>
    <col min="6660" max="6660" width="6.7109375" style="103" customWidth="1"/>
    <col min="6661" max="6661" width="9.5703125" style="103" customWidth="1"/>
    <col min="6662" max="6662" width="3.7109375" style="103" customWidth="1"/>
    <col min="6663" max="6663" width="18" style="103" customWidth="1"/>
    <col min="6664" max="6664" width="3.5703125" style="103" customWidth="1"/>
    <col min="6665" max="6665" width="11.7109375" style="103" customWidth="1"/>
    <col min="6666" max="6666" width="10.7109375" style="103" customWidth="1"/>
    <col min="6667" max="6667" width="11.140625" style="103" customWidth="1"/>
    <col min="6668" max="6668" width="10.5703125" style="103" customWidth="1"/>
    <col min="6669" max="6669" width="9.7109375" style="103" bestFit="1" customWidth="1"/>
    <col min="6670" max="6913" width="9.140625" style="103"/>
    <col min="6914" max="6914" width="5" style="103" customWidth="1"/>
    <col min="6915" max="6915" width="21.85546875" style="103" customWidth="1"/>
    <col min="6916" max="6916" width="6.7109375" style="103" customWidth="1"/>
    <col min="6917" max="6917" width="9.5703125" style="103" customWidth="1"/>
    <col min="6918" max="6918" width="3.7109375" style="103" customWidth="1"/>
    <col min="6919" max="6919" width="18" style="103" customWidth="1"/>
    <col min="6920" max="6920" width="3.5703125" style="103" customWidth="1"/>
    <col min="6921" max="6921" width="11.7109375" style="103" customWidth="1"/>
    <col min="6922" max="6922" width="10.7109375" style="103" customWidth="1"/>
    <col min="6923" max="6923" width="11.140625" style="103" customWidth="1"/>
    <col min="6924" max="6924" width="10.5703125" style="103" customWidth="1"/>
    <col min="6925" max="6925" width="9.7109375" style="103" bestFit="1" customWidth="1"/>
    <col min="6926" max="7169" width="9.140625" style="103"/>
    <col min="7170" max="7170" width="5" style="103" customWidth="1"/>
    <col min="7171" max="7171" width="21.85546875" style="103" customWidth="1"/>
    <col min="7172" max="7172" width="6.7109375" style="103" customWidth="1"/>
    <col min="7173" max="7173" width="9.5703125" style="103" customWidth="1"/>
    <col min="7174" max="7174" width="3.7109375" style="103" customWidth="1"/>
    <col min="7175" max="7175" width="18" style="103" customWidth="1"/>
    <col min="7176" max="7176" width="3.5703125" style="103" customWidth="1"/>
    <col min="7177" max="7177" width="11.7109375" style="103" customWidth="1"/>
    <col min="7178" max="7178" width="10.7109375" style="103" customWidth="1"/>
    <col min="7179" max="7179" width="11.140625" style="103" customWidth="1"/>
    <col min="7180" max="7180" width="10.5703125" style="103" customWidth="1"/>
    <col min="7181" max="7181" width="9.7109375" style="103" bestFit="1" customWidth="1"/>
    <col min="7182" max="7425" width="9.140625" style="103"/>
    <col min="7426" max="7426" width="5" style="103" customWidth="1"/>
    <col min="7427" max="7427" width="21.85546875" style="103" customWidth="1"/>
    <col min="7428" max="7428" width="6.7109375" style="103" customWidth="1"/>
    <col min="7429" max="7429" width="9.5703125" style="103" customWidth="1"/>
    <col min="7430" max="7430" width="3.7109375" style="103" customWidth="1"/>
    <col min="7431" max="7431" width="18" style="103" customWidth="1"/>
    <col min="7432" max="7432" width="3.5703125" style="103" customWidth="1"/>
    <col min="7433" max="7433" width="11.7109375" style="103" customWidth="1"/>
    <col min="7434" max="7434" width="10.7109375" style="103" customWidth="1"/>
    <col min="7435" max="7435" width="11.140625" style="103" customWidth="1"/>
    <col min="7436" max="7436" width="10.5703125" style="103" customWidth="1"/>
    <col min="7437" max="7437" width="9.7109375" style="103" bestFit="1" customWidth="1"/>
    <col min="7438" max="7681" width="9.140625" style="103"/>
    <col min="7682" max="7682" width="5" style="103" customWidth="1"/>
    <col min="7683" max="7683" width="21.85546875" style="103" customWidth="1"/>
    <col min="7684" max="7684" width="6.7109375" style="103" customWidth="1"/>
    <col min="7685" max="7685" width="9.5703125" style="103" customWidth="1"/>
    <col min="7686" max="7686" width="3.7109375" style="103" customWidth="1"/>
    <col min="7687" max="7687" width="18" style="103" customWidth="1"/>
    <col min="7688" max="7688" width="3.5703125" style="103" customWidth="1"/>
    <col min="7689" max="7689" width="11.7109375" style="103" customWidth="1"/>
    <col min="7690" max="7690" width="10.7109375" style="103" customWidth="1"/>
    <col min="7691" max="7691" width="11.140625" style="103" customWidth="1"/>
    <col min="7692" max="7692" width="10.5703125" style="103" customWidth="1"/>
    <col min="7693" max="7693" width="9.7109375" style="103" bestFit="1" customWidth="1"/>
    <col min="7694" max="7937" width="9.140625" style="103"/>
    <col min="7938" max="7938" width="5" style="103" customWidth="1"/>
    <col min="7939" max="7939" width="21.85546875" style="103" customWidth="1"/>
    <col min="7940" max="7940" width="6.7109375" style="103" customWidth="1"/>
    <col min="7941" max="7941" width="9.5703125" style="103" customWidth="1"/>
    <col min="7942" max="7942" width="3.7109375" style="103" customWidth="1"/>
    <col min="7943" max="7943" width="18" style="103" customWidth="1"/>
    <col min="7944" max="7944" width="3.5703125" style="103" customWidth="1"/>
    <col min="7945" max="7945" width="11.7109375" style="103" customWidth="1"/>
    <col min="7946" max="7946" width="10.7109375" style="103" customWidth="1"/>
    <col min="7947" max="7947" width="11.140625" style="103" customWidth="1"/>
    <col min="7948" max="7948" width="10.5703125" style="103" customWidth="1"/>
    <col min="7949" max="7949" width="9.7109375" style="103" bestFit="1" customWidth="1"/>
    <col min="7950" max="8193" width="9.140625" style="103"/>
    <col min="8194" max="8194" width="5" style="103" customWidth="1"/>
    <col min="8195" max="8195" width="21.85546875" style="103" customWidth="1"/>
    <col min="8196" max="8196" width="6.7109375" style="103" customWidth="1"/>
    <col min="8197" max="8197" width="9.5703125" style="103" customWidth="1"/>
    <col min="8198" max="8198" width="3.7109375" style="103" customWidth="1"/>
    <col min="8199" max="8199" width="18" style="103" customWidth="1"/>
    <col min="8200" max="8200" width="3.5703125" style="103" customWidth="1"/>
    <col min="8201" max="8201" width="11.7109375" style="103" customWidth="1"/>
    <col min="8202" max="8202" width="10.7109375" style="103" customWidth="1"/>
    <col min="8203" max="8203" width="11.140625" style="103" customWidth="1"/>
    <col min="8204" max="8204" width="10.5703125" style="103" customWidth="1"/>
    <col min="8205" max="8205" width="9.7109375" style="103" bestFit="1" customWidth="1"/>
    <col min="8206" max="8449" width="9.140625" style="103"/>
    <col min="8450" max="8450" width="5" style="103" customWidth="1"/>
    <col min="8451" max="8451" width="21.85546875" style="103" customWidth="1"/>
    <col min="8452" max="8452" width="6.7109375" style="103" customWidth="1"/>
    <col min="8453" max="8453" width="9.5703125" style="103" customWidth="1"/>
    <col min="8454" max="8454" width="3.7109375" style="103" customWidth="1"/>
    <col min="8455" max="8455" width="18" style="103" customWidth="1"/>
    <col min="8456" max="8456" width="3.5703125" style="103" customWidth="1"/>
    <col min="8457" max="8457" width="11.7109375" style="103" customWidth="1"/>
    <col min="8458" max="8458" width="10.7109375" style="103" customWidth="1"/>
    <col min="8459" max="8459" width="11.140625" style="103" customWidth="1"/>
    <col min="8460" max="8460" width="10.5703125" style="103" customWidth="1"/>
    <col min="8461" max="8461" width="9.7109375" style="103" bestFit="1" customWidth="1"/>
    <col min="8462" max="8705" width="9.140625" style="103"/>
    <col min="8706" max="8706" width="5" style="103" customWidth="1"/>
    <col min="8707" max="8707" width="21.85546875" style="103" customWidth="1"/>
    <col min="8708" max="8708" width="6.7109375" style="103" customWidth="1"/>
    <col min="8709" max="8709" width="9.5703125" style="103" customWidth="1"/>
    <col min="8710" max="8710" width="3.7109375" style="103" customWidth="1"/>
    <col min="8711" max="8711" width="18" style="103" customWidth="1"/>
    <col min="8712" max="8712" width="3.5703125" style="103" customWidth="1"/>
    <col min="8713" max="8713" width="11.7109375" style="103" customWidth="1"/>
    <col min="8714" max="8714" width="10.7109375" style="103" customWidth="1"/>
    <col min="8715" max="8715" width="11.140625" style="103" customWidth="1"/>
    <col min="8716" max="8716" width="10.5703125" style="103" customWidth="1"/>
    <col min="8717" max="8717" width="9.7109375" style="103" bestFit="1" customWidth="1"/>
    <col min="8718" max="8961" width="9.140625" style="103"/>
    <col min="8962" max="8962" width="5" style="103" customWidth="1"/>
    <col min="8963" max="8963" width="21.85546875" style="103" customWidth="1"/>
    <col min="8964" max="8964" width="6.7109375" style="103" customWidth="1"/>
    <col min="8965" max="8965" width="9.5703125" style="103" customWidth="1"/>
    <col min="8966" max="8966" width="3.7109375" style="103" customWidth="1"/>
    <col min="8967" max="8967" width="18" style="103" customWidth="1"/>
    <col min="8968" max="8968" width="3.5703125" style="103" customWidth="1"/>
    <col min="8969" max="8969" width="11.7109375" style="103" customWidth="1"/>
    <col min="8970" max="8970" width="10.7109375" style="103" customWidth="1"/>
    <col min="8971" max="8971" width="11.140625" style="103" customWidth="1"/>
    <col min="8972" max="8972" width="10.5703125" style="103" customWidth="1"/>
    <col min="8973" max="8973" width="9.7109375" style="103" bestFit="1" customWidth="1"/>
    <col min="8974" max="9217" width="9.140625" style="103"/>
    <col min="9218" max="9218" width="5" style="103" customWidth="1"/>
    <col min="9219" max="9219" width="21.85546875" style="103" customWidth="1"/>
    <col min="9220" max="9220" width="6.7109375" style="103" customWidth="1"/>
    <col min="9221" max="9221" width="9.5703125" style="103" customWidth="1"/>
    <col min="9222" max="9222" width="3.7109375" style="103" customWidth="1"/>
    <col min="9223" max="9223" width="18" style="103" customWidth="1"/>
    <col min="9224" max="9224" width="3.5703125" style="103" customWidth="1"/>
    <col min="9225" max="9225" width="11.7109375" style="103" customWidth="1"/>
    <col min="9226" max="9226" width="10.7109375" style="103" customWidth="1"/>
    <col min="9227" max="9227" width="11.140625" style="103" customWidth="1"/>
    <col min="9228" max="9228" width="10.5703125" style="103" customWidth="1"/>
    <col min="9229" max="9229" width="9.7109375" style="103" bestFit="1" customWidth="1"/>
    <col min="9230" max="9473" width="9.140625" style="103"/>
    <col min="9474" max="9474" width="5" style="103" customWidth="1"/>
    <col min="9475" max="9475" width="21.85546875" style="103" customWidth="1"/>
    <col min="9476" max="9476" width="6.7109375" style="103" customWidth="1"/>
    <col min="9477" max="9477" width="9.5703125" style="103" customWidth="1"/>
    <col min="9478" max="9478" width="3.7109375" style="103" customWidth="1"/>
    <col min="9479" max="9479" width="18" style="103" customWidth="1"/>
    <col min="9480" max="9480" width="3.5703125" style="103" customWidth="1"/>
    <col min="9481" max="9481" width="11.7109375" style="103" customWidth="1"/>
    <col min="9482" max="9482" width="10.7109375" style="103" customWidth="1"/>
    <col min="9483" max="9483" width="11.140625" style="103" customWidth="1"/>
    <col min="9484" max="9484" width="10.5703125" style="103" customWidth="1"/>
    <col min="9485" max="9485" width="9.7109375" style="103" bestFit="1" customWidth="1"/>
    <col min="9486" max="9729" width="9.140625" style="103"/>
    <col min="9730" max="9730" width="5" style="103" customWidth="1"/>
    <col min="9731" max="9731" width="21.85546875" style="103" customWidth="1"/>
    <col min="9732" max="9732" width="6.7109375" style="103" customWidth="1"/>
    <col min="9733" max="9733" width="9.5703125" style="103" customWidth="1"/>
    <col min="9734" max="9734" width="3.7109375" style="103" customWidth="1"/>
    <col min="9735" max="9735" width="18" style="103" customWidth="1"/>
    <col min="9736" max="9736" width="3.5703125" style="103" customWidth="1"/>
    <col min="9737" max="9737" width="11.7109375" style="103" customWidth="1"/>
    <col min="9738" max="9738" width="10.7109375" style="103" customWidth="1"/>
    <col min="9739" max="9739" width="11.140625" style="103" customWidth="1"/>
    <col min="9740" max="9740" width="10.5703125" style="103" customWidth="1"/>
    <col min="9741" max="9741" width="9.7109375" style="103" bestFit="1" customWidth="1"/>
    <col min="9742" max="9985" width="9.140625" style="103"/>
    <col min="9986" max="9986" width="5" style="103" customWidth="1"/>
    <col min="9987" max="9987" width="21.85546875" style="103" customWidth="1"/>
    <col min="9988" max="9988" width="6.7109375" style="103" customWidth="1"/>
    <col min="9989" max="9989" width="9.5703125" style="103" customWidth="1"/>
    <col min="9990" max="9990" width="3.7109375" style="103" customWidth="1"/>
    <col min="9991" max="9991" width="18" style="103" customWidth="1"/>
    <col min="9992" max="9992" width="3.5703125" style="103" customWidth="1"/>
    <col min="9993" max="9993" width="11.7109375" style="103" customWidth="1"/>
    <col min="9994" max="9994" width="10.7109375" style="103" customWidth="1"/>
    <col min="9995" max="9995" width="11.140625" style="103" customWidth="1"/>
    <col min="9996" max="9996" width="10.5703125" style="103" customWidth="1"/>
    <col min="9997" max="9997" width="9.7109375" style="103" bestFit="1" customWidth="1"/>
    <col min="9998" max="10241" width="9.140625" style="103"/>
    <col min="10242" max="10242" width="5" style="103" customWidth="1"/>
    <col min="10243" max="10243" width="21.85546875" style="103" customWidth="1"/>
    <col min="10244" max="10244" width="6.7109375" style="103" customWidth="1"/>
    <col min="10245" max="10245" width="9.5703125" style="103" customWidth="1"/>
    <col min="10246" max="10246" width="3.7109375" style="103" customWidth="1"/>
    <col min="10247" max="10247" width="18" style="103" customWidth="1"/>
    <col min="10248" max="10248" width="3.5703125" style="103" customWidth="1"/>
    <col min="10249" max="10249" width="11.7109375" style="103" customWidth="1"/>
    <col min="10250" max="10250" width="10.7109375" style="103" customWidth="1"/>
    <col min="10251" max="10251" width="11.140625" style="103" customWidth="1"/>
    <col min="10252" max="10252" width="10.5703125" style="103" customWidth="1"/>
    <col min="10253" max="10253" width="9.7109375" style="103" bestFit="1" customWidth="1"/>
    <col min="10254" max="10497" width="9.140625" style="103"/>
    <col min="10498" max="10498" width="5" style="103" customWidth="1"/>
    <col min="10499" max="10499" width="21.85546875" style="103" customWidth="1"/>
    <col min="10500" max="10500" width="6.7109375" style="103" customWidth="1"/>
    <col min="10501" max="10501" width="9.5703125" style="103" customWidth="1"/>
    <col min="10502" max="10502" width="3.7109375" style="103" customWidth="1"/>
    <col min="10503" max="10503" width="18" style="103" customWidth="1"/>
    <col min="10504" max="10504" width="3.5703125" style="103" customWidth="1"/>
    <col min="10505" max="10505" width="11.7109375" style="103" customWidth="1"/>
    <col min="10506" max="10506" width="10.7109375" style="103" customWidth="1"/>
    <col min="10507" max="10507" width="11.140625" style="103" customWidth="1"/>
    <col min="10508" max="10508" width="10.5703125" style="103" customWidth="1"/>
    <col min="10509" max="10509" width="9.7109375" style="103" bestFit="1" customWidth="1"/>
    <col min="10510" max="10753" width="9.140625" style="103"/>
    <col min="10754" max="10754" width="5" style="103" customWidth="1"/>
    <col min="10755" max="10755" width="21.85546875" style="103" customWidth="1"/>
    <col min="10756" max="10756" width="6.7109375" style="103" customWidth="1"/>
    <col min="10757" max="10757" width="9.5703125" style="103" customWidth="1"/>
    <col min="10758" max="10758" width="3.7109375" style="103" customWidth="1"/>
    <col min="10759" max="10759" width="18" style="103" customWidth="1"/>
    <col min="10760" max="10760" width="3.5703125" style="103" customWidth="1"/>
    <col min="10761" max="10761" width="11.7109375" style="103" customWidth="1"/>
    <col min="10762" max="10762" width="10.7109375" style="103" customWidth="1"/>
    <col min="10763" max="10763" width="11.140625" style="103" customWidth="1"/>
    <col min="10764" max="10764" width="10.5703125" style="103" customWidth="1"/>
    <col min="10765" max="10765" width="9.7109375" style="103" bestFit="1" customWidth="1"/>
    <col min="10766" max="11009" width="9.140625" style="103"/>
    <col min="11010" max="11010" width="5" style="103" customWidth="1"/>
    <col min="11011" max="11011" width="21.85546875" style="103" customWidth="1"/>
    <col min="11012" max="11012" width="6.7109375" style="103" customWidth="1"/>
    <col min="11013" max="11013" width="9.5703125" style="103" customWidth="1"/>
    <col min="11014" max="11014" width="3.7109375" style="103" customWidth="1"/>
    <col min="11015" max="11015" width="18" style="103" customWidth="1"/>
    <col min="11016" max="11016" width="3.5703125" style="103" customWidth="1"/>
    <col min="11017" max="11017" width="11.7109375" style="103" customWidth="1"/>
    <col min="11018" max="11018" width="10.7109375" style="103" customWidth="1"/>
    <col min="11019" max="11019" width="11.140625" style="103" customWidth="1"/>
    <col min="11020" max="11020" width="10.5703125" style="103" customWidth="1"/>
    <col min="11021" max="11021" width="9.7109375" style="103" bestFit="1" customWidth="1"/>
    <col min="11022" max="11265" width="9.140625" style="103"/>
    <col min="11266" max="11266" width="5" style="103" customWidth="1"/>
    <col min="11267" max="11267" width="21.85546875" style="103" customWidth="1"/>
    <col min="11268" max="11268" width="6.7109375" style="103" customWidth="1"/>
    <col min="11269" max="11269" width="9.5703125" style="103" customWidth="1"/>
    <col min="11270" max="11270" width="3.7109375" style="103" customWidth="1"/>
    <col min="11271" max="11271" width="18" style="103" customWidth="1"/>
    <col min="11272" max="11272" width="3.5703125" style="103" customWidth="1"/>
    <col min="11273" max="11273" width="11.7109375" style="103" customWidth="1"/>
    <col min="11274" max="11274" width="10.7109375" style="103" customWidth="1"/>
    <col min="11275" max="11275" width="11.140625" style="103" customWidth="1"/>
    <col min="11276" max="11276" width="10.5703125" style="103" customWidth="1"/>
    <col min="11277" max="11277" width="9.7109375" style="103" bestFit="1" customWidth="1"/>
    <col min="11278" max="11521" width="9.140625" style="103"/>
    <col min="11522" max="11522" width="5" style="103" customWidth="1"/>
    <col min="11523" max="11523" width="21.85546875" style="103" customWidth="1"/>
    <col min="11524" max="11524" width="6.7109375" style="103" customWidth="1"/>
    <col min="11525" max="11525" width="9.5703125" style="103" customWidth="1"/>
    <col min="11526" max="11526" width="3.7109375" style="103" customWidth="1"/>
    <col min="11527" max="11527" width="18" style="103" customWidth="1"/>
    <col min="11528" max="11528" width="3.5703125" style="103" customWidth="1"/>
    <col min="11529" max="11529" width="11.7109375" style="103" customWidth="1"/>
    <col min="11530" max="11530" width="10.7109375" style="103" customWidth="1"/>
    <col min="11531" max="11531" width="11.140625" style="103" customWidth="1"/>
    <col min="11532" max="11532" width="10.5703125" style="103" customWidth="1"/>
    <col min="11533" max="11533" width="9.7109375" style="103" bestFit="1" customWidth="1"/>
    <col min="11534" max="11777" width="9.140625" style="103"/>
    <col min="11778" max="11778" width="5" style="103" customWidth="1"/>
    <col min="11779" max="11779" width="21.85546875" style="103" customWidth="1"/>
    <col min="11780" max="11780" width="6.7109375" style="103" customWidth="1"/>
    <col min="11781" max="11781" width="9.5703125" style="103" customWidth="1"/>
    <col min="11782" max="11782" width="3.7109375" style="103" customWidth="1"/>
    <col min="11783" max="11783" width="18" style="103" customWidth="1"/>
    <col min="11784" max="11784" width="3.5703125" style="103" customWidth="1"/>
    <col min="11785" max="11785" width="11.7109375" style="103" customWidth="1"/>
    <col min="11786" max="11786" width="10.7109375" style="103" customWidth="1"/>
    <col min="11787" max="11787" width="11.140625" style="103" customWidth="1"/>
    <col min="11788" max="11788" width="10.5703125" style="103" customWidth="1"/>
    <col min="11789" max="11789" width="9.7109375" style="103" bestFit="1" customWidth="1"/>
    <col min="11790" max="12033" width="9.140625" style="103"/>
    <col min="12034" max="12034" width="5" style="103" customWidth="1"/>
    <col min="12035" max="12035" width="21.85546875" style="103" customWidth="1"/>
    <col min="12036" max="12036" width="6.7109375" style="103" customWidth="1"/>
    <col min="12037" max="12037" width="9.5703125" style="103" customWidth="1"/>
    <col min="12038" max="12038" width="3.7109375" style="103" customWidth="1"/>
    <col min="12039" max="12039" width="18" style="103" customWidth="1"/>
    <col min="12040" max="12040" width="3.5703125" style="103" customWidth="1"/>
    <col min="12041" max="12041" width="11.7109375" style="103" customWidth="1"/>
    <col min="12042" max="12042" width="10.7109375" style="103" customWidth="1"/>
    <col min="12043" max="12043" width="11.140625" style="103" customWidth="1"/>
    <col min="12044" max="12044" width="10.5703125" style="103" customWidth="1"/>
    <col min="12045" max="12045" width="9.7109375" style="103" bestFit="1" customWidth="1"/>
    <col min="12046" max="12289" width="9.140625" style="103"/>
    <col min="12290" max="12290" width="5" style="103" customWidth="1"/>
    <col min="12291" max="12291" width="21.85546875" style="103" customWidth="1"/>
    <col min="12292" max="12292" width="6.7109375" style="103" customWidth="1"/>
    <col min="12293" max="12293" width="9.5703125" style="103" customWidth="1"/>
    <col min="12294" max="12294" width="3.7109375" style="103" customWidth="1"/>
    <col min="12295" max="12295" width="18" style="103" customWidth="1"/>
    <col min="12296" max="12296" width="3.5703125" style="103" customWidth="1"/>
    <col min="12297" max="12297" width="11.7109375" style="103" customWidth="1"/>
    <col min="12298" max="12298" width="10.7109375" style="103" customWidth="1"/>
    <col min="12299" max="12299" width="11.140625" style="103" customWidth="1"/>
    <col min="12300" max="12300" width="10.5703125" style="103" customWidth="1"/>
    <col min="12301" max="12301" width="9.7109375" style="103" bestFit="1" customWidth="1"/>
    <col min="12302" max="12545" width="9.140625" style="103"/>
    <col min="12546" max="12546" width="5" style="103" customWidth="1"/>
    <col min="12547" max="12547" width="21.85546875" style="103" customWidth="1"/>
    <col min="12548" max="12548" width="6.7109375" style="103" customWidth="1"/>
    <col min="12549" max="12549" width="9.5703125" style="103" customWidth="1"/>
    <col min="12550" max="12550" width="3.7109375" style="103" customWidth="1"/>
    <col min="12551" max="12551" width="18" style="103" customWidth="1"/>
    <col min="12552" max="12552" width="3.5703125" style="103" customWidth="1"/>
    <col min="12553" max="12553" width="11.7109375" style="103" customWidth="1"/>
    <col min="12554" max="12554" width="10.7109375" style="103" customWidth="1"/>
    <col min="12555" max="12555" width="11.140625" style="103" customWidth="1"/>
    <col min="12556" max="12556" width="10.5703125" style="103" customWidth="1"/>
    <col min="12557" max="12557" width="9.7109375" style="103" bestFit="1" customWidth="1"/>
    <col min="12558" max="12801" width="9.140625" style="103"/>
    <col min="12802" max="12802" width="5" style="103" customWidth="1"/>
    <col min="12803" max="12803" width="21.85546875" style="103" customWidth="1"/>
    <col min="12804" max="12804" width="6.7109375" style="103" customWidth="1"/>
    <col min="12805" max="12805" width="9.5703125" style="103" customWidth="1"/>
    <col min="12806" max="12806" width="3.7109375" style="103" customWidth="1"/>
    <col min="12807" max="12807" width="18" style="103" customWidth="1"/>
    <col min="12808" max="12808" width="3.5703125" style="103" customWidth="1"/>
    <col min="12809" max="12809" width="11.7109375" style="103" customWidth="1"/>
    <col min="12810" max="12810" width="10.7109375" style="103" customWidth="1"/>
    <col min="12811" max="12811" width="11.140625" style="103" customWidth="1"/>
    <col min="12812" max="12812" width="10.5703125" style="103" customWidth="1"/>
    <col min="12813" max="12813" width="9.7109375" style="103" bestFit="1" customWidth="1"/>
    <col min="12814" max="13057" width="9.140625" style="103"/>
    <col min="13058" max="13058" width="5" style="103" customWidth="1"/>
    <col min="13059" max="13059" width="21.85546875" style="103" customWidth="1"/>
    <col min="13060" max="13060" width="6.7109375" style="103" customWidth="1"/>
    <col min="13061" max="13061" width="9.5703125" style="103" customWidth="1"/>
    <col min="13062" max="13062" width="3.7109375" style="103" customWidth="1"/>
    <col min="13063" max="13063" width="18" style="103" customWidth="1"/>
    <col min="13064" max="13064" width="3.5703125" style="103" customWidth="1"/>
    <col min="13065" max="13065" width="11.7109375" style="103" customWidth="1"/>
    <col min="13066" max="13066" width="10.7109375" style="103" customWidth="1"/>
    <col min="13067" max="13067" width="11.140625" style="103" customWidth="1"/>
    <col min="13068" max="13068" width="10.5703125" style="103" customWidth="1"/>
    <col min="13069" max="13069" width="9.7109375" style="103" bestFit="1" customWidth="1"/>
    <col min="13070" max="13313" width="9.140625" style="103"/>
    <col min="13314" max="13314" width="5" style="103" customWidth="1"/>
    <col min="13315" max="13315" width="21.85546875" style="103" customWidth="1"/>
    <col min="13316" max="13316" width="6.7109375" style="103" customWidth="1"/>
    <col min="13317" max="13317" width="9.5703125" style="103" customWidth="1"/>
    <col min="13318" max="13318" width="3.7109375" style="103" customWidth="1"/>
    <col min="13319" max="13319" width="18" style="103" customWidth="1"/>
    <col min="13320" max="13320" width="3.5703125" style="103" customWidth="1"/>
    <col min="13321" max="13321" width="11.7109375" style="103" customWidth="1"/>
    <col min="13322" max="13322" width="10.7109375" style="103" customWidth="1"/>
    <col min="13323" max="13323" width="11.140625" style="103" customWidth="1"/>
    <col min="13324" max="13324" width="10.5703125" style="103" customWidth="1"/>
    <col min="13325" max="13325" width="9.7109375" style="103" bestFit="1" customWidth="1"/>
    <col min="13326" max="13569" width="9.140625" style="103"/>
    <col min="13570" max="13570" width="5" style="103" customWidth="1"/>
    <col min="13571" max="13571" width="21.85546875" style="103" customWidth="1"/>
    <col min="13572" max="13572" width="6.7109375" style="103" customWidth="1"/>
    <col min="13573" max="13573" width="9.5703125" style="103" customWidth="1"/>
    <col min="13574" max="13574" width="3.7109375" style="103" customWidth="1"/>
    <col min="13575" max="13575" width="18" style="103" customWidth="1"/>
    <col min="13576" max="13576" width="3.5703125" style="103" customWidth="1"/>
    <col min="13577" max="13577" width="11.7109375" style="103" customWidth="1"/>
    <col min="13578" max="13578" width="10.7109375" style="103" customWidth="1"/>
    <col min="13579" max="13579" width="11.140625" style="103" customWidth="1"/>
    <col min="13580" max="13580" width="10.5703125" style="103" customWidth="1"/>
    <col min="13581" max="13581" width="9.7109375" style="103" bestFit="1" customWidth="1"/>
    <col min="13582" max="13825" width="9.140625" style="103"/>
    <col min="13826" max="13826" width="5" style="103" customWidth="1"/>
    <col min="13827" max="13827" width="21.85546875" style="103" customWidth="1"/>
    <col min="13828" max="13828" width="6.7109375" style="103" customWidth="1"/>
    <col min="13829" max="13829" width="9.5703125" style="103" customWidth="1"/>
    <col min="13830" max="13830" width="3.7109375" style="103" customWidth="1"/>
    <col min="13831" max="13831" width="18" style="103" customWidth="1"/>
    <col min="13832" max="13832" width="3.5703125" style="103" customWidth="1"/>
    <col min="13833" max="13833" width="11.7109375" style="103" customWidth="1"/>
    <col min="13834" max="13834" width="10.7109375" style="103" customWidth="1"/>
    <col min="13835" max="13835" width="11.140625" style="103" customWidth="1"/>
    <col min="13836" max="13836" width="10.5703125" style="103" customWidth="1"/>
    <col min="13837" max="13837" width="9.7109375" style="103" bestFit="1" customWidth="1"/>
    <col min="13838" max="14081" width="9.140625" style="103"/>
    <col min="14082" max="14082" width="5" style="103" customWidth="1"/>
    <col min="14083" max="14083" width="21.85546875" style="103" customWidth="1"/>
    <col min="14084" max="14084" width="6.7109375" style="103" customWidth="1"/>
    <col min="14085" max="14085" width="9.5703125" style="103" customWidth="1"/>
    <col min="14086" max="14086" width="3.7109375" style="103" customWidth="1"/>
    <col min="14087" max="14087" width="18" style="103" customWidth="1"/>
    <col min="14088" max="14088" width="3.5703125" style="103" customWidth="1"/>
    <col min="14089" max="14089" width="11.7109375" style="103" customWidth="1"/>
    <col min="14090" max="14090" width="10.7109375" style="103" customWidth="1"/>
    <col min="14091" max="14091" width="11.140625" style="103" customWidth="1"/>
    <col min="14092" max="14092" width="10.5703125" style="103" customWidth="1"/>
    <col min="14093" max="14093" width="9.7109375" style="103" bestFit="1" customWidth="1"/>
    <col min="14094" max="14337" width="9.140625" style="103"/>
    <col min="14338" max="14338" width="5" style="103" customWidth="1"/>
    <col min="14339" max="14339" width="21.85546875" style="103" customWidth="1"/>
    <col min="14340" max="14340" width="6.7109375" style="103" customWidth="1"/>
    <col min="14341" max="14341" width="9.5703125" style="103" customWidth="1"/>
    <col min="14342" max="14342" width="3.7109375" style="103" customWidth="1"/>
    <col min="14343" max="14343" width="18" style="103" customWidth="1"/>
    <col min="14344" max="14344" width="3.5703125" style="103" customWidth="1"/>
    <col min="14345" max="14345" width="11.7109375" style="103" customWidth="1"/>
    <col min="14346" max="14346" width="10.7109375" style="103" customWidth="1"/>
    <col min="14347" max="14347" width="11.140625" style="103" customWidth="1"/>
    <col min="14348" max="14348" width="10.5703125" style="103" customWidth="1"/>
    <col min="14349" max="14349" width="9.7109375" style="103" bestFit="1" customWidth="1"/>
    <col min="14350" max="14593" width="9.140625" style="103"/>
    <col min="14594" max="14594" width="5" style="103" customWidth="1"/>
    <col min="14595" max="14595" width="21.85546875" style="103" customWidth="1"/>
    <col min="14596" max="14596" width="6.7109375" style="103" customWidth="1"/>
    <col min="14597" max="14597" width="9.5703125" style="103" customWidth="1"/>
    <col min="14598" max="14598" width="3.7109375" style="103" customWidth="1"/>
    <col min="14599" max="14599" width="18" style="103" customWidth="1"/>
    <col min="14600" max="14600" width="3.5703125" style="103" customWidth="1"/>
    <col min="14601" max="14601" width="11.7109375" style="103" customWidth="1"/>
    <col min="14602" max="14602" width="10.7109375" style="103" customWidth="1"/>
    <col min="14603" max="14603" width="11.140625" style="103" customWidth="1"/>
    <col min="14604" max="14604" width="10.5703125" style="103" customWidth="1"/>
    <col min="14605" max="14605" width="9.7109375" style="103" bestFit="1" customWidth="1"/>
    <col min="14606" max="14849" width="9.140625" style="103"/>
    <col min="14850" max="14850" width="5" style="103" customWidth="1"/>
    <col min="14851" max="14851" width="21.85546875" style="103" customWidth="1"/>
    <col min="14852" max="14852" width="6.7109375" style="103" customWidth="1"/>
    <col min="14853" max="14853" width="9.5703125" style="103" customWidth="1"/>
    <col min="14854" max="14854" width="3.7109375" style="103" customWidth="1"/>
    <col min="14855" max="14855" width="18" style="103" customWidth="1"/>
    <col min="14856" max="14856" width="3.5703125" style="103" customWidth="1"/>
    <col min="14857" max="14857" width="11.7109375" style="103" customWidth="1"/>
    <col min="14858" max="14858" width="10.7109375" style="103" customWidth="1"/>
    <col min="14859" max="14859" width="11.140625" style="103" customWidth="1"/>
    <col min="14860" max="14860" width="10.5703125" style="103" customWidth="1"/>
    <col min="14861" max="14861" width="9.7109375" style="103" bestFit="1" customWidth="1"/>
    <col min="14862" max="15105" width="9.140625" style="103"/>
    <col min="15106" max="15106" width="5" style="103" customWidth="1"/>
    <col min="15107" max="15107" width="21.85546875" style="103" customWidth="1"/>
    <col min="15108" max="15108" width="6.7109375" style="103" customWidth="1"/>
    <col min="15109" max="15109" width="9.5703125" style="103" customWidth="1"/>
    <col min="15110" max="15110" width="3.7109375" style="103" customWidth="1"/>
    <col min="15111" max="15111" width="18" style="103" customWidth="1"/>
    <col min="15112" max="15112" width="3.5703125" style="103" customWidth="1"/>
    <col min="15113" max="15113" width="11.7109375" style="103" customWidth="1"/>
    <col min="15114" max="15114" width="10.7109375" style="103" customWidth="1"/>
    <col min="15115" max="15115" width="11.140625" style="103" customWidth="1"/>
    <col min="15116" max="15116" width="10.5703125" style="103" customWidth="1"/>
    <col min="15117" max="15117" width="9.7109375" style="103" bestFit="1" customWidth="1"/>
    <col min="15118" max="15361" width="9.140625" style="103"/>
    <col min="15362" max="15362" width="5" style="103" customWidth="1"/>
    <col min="15363" max="15363" width="21.85546875" style="103" customWidth="1"/>
    <col min="15364" max="15364" width="6.7109375" style="103" customWidth="1"/>
    <col min="15365" max="15365" width="9.5703125" style="103" customWidth="1"/>
    <col min="15366" max="15366" width="3.7109375" style="103" customWidth="1"/>
    <col min="15367" max="15367" width="18" style="103" customWidth="1"/>
    <col min="15368" max="15368" width="3.5703125" style="103" customWidth="1"/>
    <col min="15369" max="15369" width="11.7109375" style="103" customWidth="1"/>
    <col min="15370" max="15370" width="10.7109375" style="103" customWidth="1"/>
    <col min="15371" max="15371" width="11.140625" style="103" customWidth="1"/>
    <col min="15372" max="15372" width="10.5703125" style="103" customWidth="1"/>
    <col min="15373" max="15373" width="9.7109375" style="103" bestFit="1" customWidth="1"/>
    <col min="15374" max="15617" width="9.140625" style="103"/>
    <col min="15618" max="15618" width="5" style="103" customWidth="1"/>
    <col min="15619" max="15619" width="21.85546875" style="103" customWidth="1"/>
    <col min="15620" max="15620" width="6.7109375" style="103" customWidth="1"/>
    <col min="15621" max="15621" width="9.5703125" style="103" customWidth="1"/>
    <col min="15622" max="15622" width="3.7109375" style="103" customWidth="1"/>
    <col min="15623" max="15623" width="18" style="103" customWidth="1"/>
    <col min="15624" max="15624" width="3.5703125" style="103" customWidth="1"/>
    <col min="15625" max="15625" width="11.7109375" style="103" customWidth="1"/>
    <col min="15626" max="15626" width="10.7109375" style="103" customWidth="1"/>
    <col min="15627" max="15627" width="11.140625" style="103" customWidth="1"/>
    <col min="15628" max="15628" width="10.5703125" style="103" customWidth="1"/>
    <col min="15629" max="15629" width="9.7109375" style="103" bestFit="1" customWidth="1"/>
    <col min="15630" max="15873" width="9.140625" style="103"/>
    <col min="15874" max="15874" width="5" style="103" customWidth="1"/>
    <col min="15875" max="15875" width="21.85546875" style="103" customWidth="1"/>
    <col min="15876" max="15876" width="6.7109375" style="103" customWidth="1"/>
    <col min="15877" max="15877" width="9.5703125" style="103" customWidth="1"/>
    <col min="15878" max="15878" width="3.7109375" style="103" customWidth="1"/>
    <col min="15879" max="15879" width="18" style="103" customWidth="1"/>
    <col min="15880" max="15880" width="3.5703125" style="103" customWidth="1"/>
    <col min="15881" max="15881" width="11.7109375" style="103" customWidth="1"/>
    <col min="15882" max="15882" width="10.7109375" style="103" customWidth="1"/>
    <col min="15883" max="15883" width="11.140625" style="103" customWidth="1"/>
    <col min="15884" max="15884" width="10.5703125" style="103" customWidth="1"/>
    <col min="15885" max="15885" width="9.7109375" style="103" bestFit="1" customWidth="1"/>
    <col min="15886" max="16129" width="9.140625" style="103"/>
    <col min="16130" max="16130" width="5" style="103" customWidth="1"/>
    <col min="16131" max="16131" width="21.85546875" style="103" customWidth="1"/>
    <col min="16132" max="16132" width="6.7109375" style="103" customWidth="1"/>
    <col min="16133" max="16133" width="9.5703125" style="103" customWidth="1"/>
    <col min="16134" max="16134" width="3.7109375" style="103" customWidth="1"/>
    <col min="16135" max="16135" width="18" style="103" customWidth="1"/>
    <col min="16136" max="16136" width="3.5703125" style="103" customWidth="1"/>
    <col min="16137" max="16137" width="11.7109375" style="103" customWidth="1"/>
    <col min="16138" max="16138" width="10.7109375" style="103" customWidth="1"/>
    <col min="16139" max="16139" width="11.140625" style="103" customWidth="1"/>
    <col min="16140" max="16140" width="10.5703125" style="103" customWidth="1"/>
    <col min="16141" max="16141" width="9.7109375" style="103" bestFit="1" customWidth="1"/>
    <col min="16142" max="16384" width="9.140625" style="103"/>
  </cols>
  <sheetData>
    <row r="1" spans="1:12" ht="21.75" customHeight="1">
      <c r="A1" s="448" t="s">
        <v>107</v>
      </c>
      <c r="B1" s="449"/>
      <c r="C1" s="449"/>
      <c r="D1" s="449"/>
      <c r="E1" s="449"/>
      <c r="F1" s="449"/>
      <c r="G1" s="449"/>
      <c r="H1" s="449"/>
      <c r="I1" s="449"/>
      <c r="J1" s="449"/>
      <c r="K1" s="449"/>
      <c r="L1" s="449"/>
    </row>
    <row r="2" spans="1:12" ht="55.5" customHeight="1">
      <c r="A2" s="450" t="str">
        <f>'lead 2025-26'!B3&amp;'lead 2025-26'!C3</f>
        <v>Name of the work : Gravelling the road from Nagaiah kunta road to Gaddam vinodsai fields in Vepagumpalli village and GP of P.C.Palli mandal.</v>
      </c>
      <c r="B2" s="450"/>
      <c r="C2" s="450"/>
      <c r="D2" s="450"/>
      <c r="E2" s="450"/>
      <c r="F2" s="450"/>
      <c r="G2" s="450"/>
      <c r="H2" s="450"/>
      <c r="I2" s="450"/>
      <c r="J2" s="450"/>
      <c r="K2" s="450"/>
      <c r="L2" s="450"/>
    </row>
    <row r="3" spans="1:12" ht="21" customHeight="1">
      <c r="A3" s="104"/>
      <c r="B3" s="136"/>
      <c r="C3" s="135"/>
      <c r="D3" s="134"/>
      <c r="E3" s="104"/>
      <c r="F3" s="104"/>
      <c r="G3" s="105"/>
      <c r="H3" s="137" t="s">
        <v>65</v>
      </c>
      <c r="I3" s="133" t="str">
        <f>'lead 2025-26'!K4</f>
        <v>5.00 Lakhs</v>
      </c>
      <c r="J3" s="104"/>
      <c r="K3" s="104"/>
      <c r="L3" s="104"/>
    </row>
    <row r="4" spans="1:12" s="109" customFormat="1" ht="36.75" customHeight="1">
      <c r="A4" s="106" t="s">
        <v>32</v>
      </c>
      <c r="B4" s="451" t="s">
        <v>13</v>
      </c>
      <c r="C4" s="452"/>
      <c r="D4" s="452"/>
      <c r="E4" s="452"/>
      <c r="F4" s="453"/>
      <c r="G4" s="107"/>
      <c r="H4" s="108" t="s">
        <v>259</v>
      </c>
      <c r="I4" s="108" t="s">
        <v>240</v>
      </c>
      <c r="J4" s="108" t="s">
        <v>68</v>
      </c>
      <c r="K4" s="108" t="s">
        <v>42</v>
      </c>
      <c r="L4" s="108" t="s">
        <v>31</v>
      </c>
    </row>
    <row r="5" spans="1:12" s="112" customFormat="1" ht="20.25" customHeight="1">
      <c r="A5" s="110">
        <v>1</v>
      </c>
      <c r="B5" s="113" t="s">
        <v>247</v>
      </c>
      <c r="C5" s="114" t="s">
        <v>258</v>
      </c>
      <c r="D5" s="115">
        <f>DET!I27</f>
        <v>698.18000000000006</v>
      </c>
      <c r="E5" s="116" t="s">
        <v>38</v>
      </c>
      <c r="F5" s="117">
        <v>1</v>
      </c>
      <c r="G5" s="118" t="s">
        <v>66</v>
      </c>
      <c r="H5" s="115">
        <f>ROUND(D5*F5,20)</f>
        <v>698.18</v>
      </c>
      <c r="K5" s="115"/>
      <c r="L5" s="111"/>
    </row>
    <row r="6" spans="1:12" s="112" customFormat="1" ht="20.25" hidden="1" customHeight="1">
      <c r="A6" s="110">
        <v>2</v>
      </c>
      <c r="B6" s="113" t="s">
        <v>239</v>
      </c>
      <c r="C6" s="114" t="s">
        <v>240</v>
      </c>
      <c r="D6" s="115">
        <f>DET!I15</f>
        <v>0</v>
      </c>
      <c r="E6" s="116"/>
      <c r="F6" s="117"/>
      <c r="G6" s="118" t="s">
        <v>66</v>
      </c>
      <c r="H6" s="115"/>
      <c r="I6" s="161">
        <f>D6</f>
        <v>0</v>
      </c>
      <c r="K6" s="115"/>
      <c r="L6" s="111"/>
    </row>
    <row r="7" spans="1:12" s="112" customFormat="1" ht="20.25" customHeight="1">
      <c r="A7" s="110"/>
      <c r="B7" s="113"/>
      <c r="C7" s="114"/>
      <c r="D7" s="115"/>
      <c r="E7" s="116"/>
      <c r="F7" s="117"/>
      <c r="G7" s="118"/>
      <c r="H7" s="333"/>
      <c r="I7" s="333"/>
      <c r="J7" s="333"/>
      <c r="K7" s="333"/>
      <c r="L7" s="334"/>
    </row>
    <row r="8" spans="1:12" s="112" customFormat="1" ht="22.5" customHeight="1">
      <c r="A8" s="110"/>
      <c r="B8" s="113"/>
      <c r="C8" s="114"/>
      <c r="D8" s="115"/>
      <c r="E8" s="116"/>
      <c r="F8" s="117"/>
      <c r="G8" s="118"/>
      <c r="H8" s="120">
        <f>SUM(H5:H7)</f>
        <v>698.18</v>
      </c>
      <c r="I8" s="120">
        <f t="shared" ref="I8:L8" si="0">SUM(I5:I7)</f>
        <v>0</v>
      </c>
      <c r="J8" s="120">
        <f t="shared" si="0"/>
        <v>0</v>
      </c>
      <c r="K8" s="120">
        <f t="shared" si="0"/>
        <v>0</v>
      </c>
      <c r="L8" s="120">
        <f t="shared" si="0"/>
        <v>0</v>
      </c>
    </row>
    <row r="9" spans="1:12" s="112" customFormat="1" ht="22.5" customHeight="1">
      <c r="A9" s="110"/>
      <c r="B9" s="113"/>
      <c r="C9" s="114"/>
      <c r="D9" s="115"/>
      <c r="E9" s="116"/>
      <c r="F9" s="117"/>
      <c r="G9" s="118"/>
      <c r="H9" s="119">
        <v>82.5</v>
      </c>
      <c r="I9" s="115">
        <v>82.5</v>
      </c>
      <c r="J9" s="115">
        <v>157.5</v>
      </c>
      <c r="K9" s="115">
        <v>157.5</v>
      </c>
      <c r="L9" s="121" t="s">
        <v>50</v>
      </c>
    </row>
    <row r="10" spans="1:12" s="112" customFormat="1" ht="22.5" customHeight="1">
      <c r="A10" s="110"/>
      <c r="B10" s="122"/>
      <c r="C10" s="123"/>
      <c r="D10" s="115"/>
      <c r="E10" s="116"/>
      <c r="F10" s="124"/>
      <c r="G10" s="116" t="s">
        <v>66</v>
      </c>
      <c r="H10" s="121">
        <f>ROUND(H8*H9,2)</f>
        <v>57599.85</v>
      </c>
      <c r="I10" s="121">
        <f>ROUND(I8*I9,2)</f>
        <v>0</v>
      </c>
      <c r="J10" s="121">
        <f>ROUND(J8*J9,2)</f>
        <v>0</v>
      </c>
      <c r="K10" s="121">
        <f>ROUND(K8*K9,2)</f>
        <v>0</v>
      </c>
      <c r="L10" s="121"/>
    </row>
    <row r="11" spans="1:12" s="112" customFormat="1" ht="22.5" customHeight="1">
      <c r="A11" s="110"/>
      <c r="B11" s="122"/>
      <c r="C11" s="123"/>
      <c r="D11" s="115"/>
      <c r="E11" s="124" t="s">
        <v>69</v>
      </c>
      <c r="F11" s="123"/>
      <c r="G11" s="116" t="s">
        <v>66</v>
      </c>
      <c r="H11" s="121">
        <f>H10+I10+J10+K10</f>
        <v>57599.85</v>
      </c>
      <c r="I11" s="110" t="s">
        <v>70</v>
      </c>
      <c r="J11" s="115">
        <f>ROUND(H11,0)</f>
        <v>57600</v>
      </c>
      <c r="K11" s="115"/>
      <c r="L11" s="121"/>
    </row>
    <row r="12" spans="1:12" s="112" customFormat="1" ht="22.5" customHeight="1">
      <c r="A12" s="126"/>
      <c r="B12" s="175"/>
      <c r="D12" s="161"/>
      <c r="E12" s="176"/>
      <c r="G12" s="177"/>
      <c r="H12" s="127"/>
      <c r="I12" s="126"/>
      <c r="J12" s="161"/>
      <c r="K12" s="161"/>
      <c r="L12" s="127"/>
    </row>
    <row r="13" spans="1:12" s="112" customFormat="1" ht="15">
      <c r="F13" s="125"/>
      <c r="G13" s="126"/>
      <c r="H13" s="128"/>
      <c r="L13" s="128"/>
    </row>
    <row r="14" spans="1:12" s="112" customFormat="1" ht="15">
      <c r="F14" s="97" t="str">
        <f>'lead 2025-26'!G14</f>
        <v>Deputy Executive Engineer</v>
      </c>
      <c r="G14" s="126"/>
      <c r="H14" s="128"/>
      <c r="J14" s="129" t="str">
        <f>'lead 2025-26'!J14</f>
        <v>Assistant   Engineer</v>
      </c>
      <c r="K14" s="11"/>
      <c r="L14" s="128"/>
    </row>
    <row r="15" spans="1:12" s="112" customFormat="1" ht="15">
      <c r="F15" s="97" t="str">
        <f>'lead 2025-26'!G15</f>
        <v>PRI Sub Division: Kanigiri</v>
      </c>
      <c r="G15" s="126"/>
      <c r="H15" s="128"/>
      <c r="J15" s="129" t="str">
        <f>'lead 2025-26'!J15</f>
        <v>Mandal Praja Parishad</v>
      </c>
      <c r="K15" s="11"/>
      <c r="L15" s="128"/>
    </row>
    <row r="16" spans="1:12" s="112" customFormat="1" ht="15">
      <c r="F16" s="129"/>
      <c r="G16" s="126"/>
      <c r="H16" s="128"/>
      <c r="J16" s="129" t="str">
        <f>'lead 2025-26'!J16</f>
        <v>P.C.Palli</v>
      </c>
      <c r="K16" s="11"/>
      <c r="L16" s="128"/>
    </row>
    <row r="17" spans="6:12" s="112" customFormat="1" ht="15">
      <c r="F17" s="125"/>
      <c r="G17" s="126"/>
      <c r="H17" s="128"/>
      <c r="L17" s="128"/>
    </row>
    <row r="18" spans="6:12" s="112" customFormat="1" ht="15">
      <c r="F18" s="125"/>
      <c r="G18" s="126"/>
      <c r="H18" s="128"/>
      <c r="L18" s="128"/>
    </row>
    <row r="19" spans="6:12" s="112" customFormat="1" ht="15">
      <c r="F19" s="125"/>
      <c r="G19" s="126"/>
      <c r="H19" s="128"/>
      <c r="L19" s="128"/>
    </row>
    <row r="20" spans="6:12" s="112" customFormat="1" ht="15">
      <c r="F20" s="125"/>
      <c r="G20" s="126"/>
      <c r="H20" s="128"/>
      <c r="L20" s="128"/>
    </row>
    <row r="21" spans="6:12" s="112" customFormat="1" ht="15">
      <c r="F21" s="125"/>
      <c r="G21" s="126"/>
      <c r="H21" s="128"/>
      <c r="L21" s="128"/>
    </row>
    <row r="22" spans="6:12" s="112" customFormat="1" ht="15">
      <c r="F22" s="125"/>
      <c r="G22" s="126"/>
      <c r="H22" s="128"/>
      <c r="L22" s="128"/>
    </row>
    <row r="23" spans="6:12" s="112" customFormat="1" ht="15">
      <c r="F23" s="125"/>
      <c r="G23" s="126"/>
      <c r="H23" s="128"/>
      <c r="L23" s="128"/>
    </row>
    <row r="24" spans="6:12" s="112" customFormat="1" ht="15">
      <c r="F24" s="125"/>
      <c r="G24" s="126"/>
      <c r="H24" s="128"/>
      <c r="L24" s="128"/>
    </row>
    <row r="25" spans="6:12" s="112" customFormat="1" ht="15">
      <c r="F25" s="125"/>
      <c r="G25" s="126"/>
      <c r="H25" s="128"/>
      <c r="L25" s="128"/>
    </row>
    <row r="26" spans="6:12" s="112" customFormat="1" ht="15">
      <c r="F26" s="125"/>
      <c r="G26" s="126"/>
      <c r="H26" s="128"/>
      <c r="L26" s="128"/>
    </row>
    <row r="27" spans="6:12" s="112" customFormat="1" ht="15">
      <c r="F27" s="125"/>
      <c r="G27" s="126"/>
      <c r="H27" s="128"/>
      <c r="L27" s="128"/>
    </row>
    <row r="28" spans="6:12" s="112" customFormat="1" ht="15">
      <c r="F28" s="125"/>
      <c r="G28" s="126"/>
      <c r="H28" s="128"/>
      <c r="L28" s="128"/>
    </row>
    <row r="29" spans="6:12" s="112" customFormat="1" ht="15">
      <c r="F29" s="125"/>
      <c r="G29" s="126"/>
      <c r="H29" s="128"/>
      <c r="L29" s="128"/>
    </row>
    <row r="30" spans="6:12" s="112" customFormat="1" ht="15">
      <c r="F30" s="125"/>
      <c r="G30" s="126"/>
      <c r="H30" s="128"/>
      <c r="L30" s="128"/>
    </row>
    <row r="31" spans="6:12" s="112" customFormat="1" ht="15">
      <c r="F31" s="125"/>
      <c r="G31" s="126"/>
      <c r="H31" s="128"/>
      <c r="L31" s="128"/>
    </row>
    <row r="32" spans="6:12" s="112" customFormat="1" ht="15">
      <c r="F32" s="125"/>
      <c r="G32" s="126"/>
      <c r="H32" s="128"/>
      <c r="L32" s="128"/>
    </row>
    <row r="33" spans="6:12" s="112" customFormat="1" ht="15">
      <c r="F33" s="125"/>
      <c r="G33" s="126"/>
      <c r="H33" s="128"/>
      <c r="L33" s="128"/>
    </row>
    <row r="34" spans="6:12" s="112" customFormat="1" ht="15">
      <c r="F34" s="125"/>
      <c r="G34" s="126"/>
      <c r="H34" s="128"/>
      <c r="L34" s="128"/>
    </row>
    <row r="35" spans="6:12" s="112" customFormat="1" ht="15">
      <c r="F35" s="125"/>
      <c r="G35" s="126"/>
      <c r="H35" s="128"/>
      <c r="L35" s="128"/>
    </row>
    <row r="36" spans="6:12" s="112" customFormat="1" ht="15">
      <c r="F36" s="125"/>
      <c r="G36" s="126"/>
      <c r="H36" s="128"/>
      <c r="L36" s="128"/>
    </row>
    <row r="37" spans="6:12" s="112" customFormat="1" ht="15">
      <c r="F37" s="125"/>
      <c r="G37" s="126"/>
      <c r="H37" s="128"/>
      <c r="L37" s="128"/>
    </row>
    <row r="38" spans="6:12" s="112" customFormat="1" ht="15">
      <c r="F38" s="125"/>
      <c r="G38" s="126"/>
      <c r="H38" s="128"/>
      <c r="L38" s="128"/>
    </row>
    <row r="39" spans="6:12" s="112" customFormat="1" ht="15">
      <c r="F39" s="125"/>
      <c r="G39" s="126"/>
      <c r="H39" s="128"/>
      <c r="L39" s="128"/>
    </row>
    <row r="40" spans="6:12" s="112" customFormat="1" ht="15">
      <c r="F40" s="125"/>
      <c r="G40" s="126"/>
      <c r="H40" s="128"/>
      <c r="L40" s="128"/>
    </row>
    <row r="41" spans="6:12" s="112" customFormat="1" ht="15">
      <c r="F41" s="125"/>
      <c r="G41" s="126"/>
      <c r="H41" s="128"/>
      <c r="L41" s="128"/>
    </row>
    <row r="42" spans="6:12" s="112" customFormat="1" ht="15">
      <c r="F42" s="125"/>
      <c r="G42" s="126"/>
      <c r="H42" s="128"/>
      <c r="L42" s="128"/>
    </row>
    <row r="43" spans="6:12" s="112" customFormat="1" ht="15">
      <c r="F43" s="125"/>
      <c r="G43" s="126"/>
      <c r="H43" s="128"/>
      <c r="L43" s="128"/>
    </row>
    <row r="44" spans="6:12" s="112" customFormat="1" ht="15">
      <c r="F44" s="125"/>
      <c r="G44" s="126"/>
      <c r="H44" s="128"/>
      <c r="L44" s="128"/>
    </row>
    <row r="45" spans="6:12" s="112" customFormat="1" ht="15">
      <c r="F45" s="125"/>
      <c r="G45" s="126"/>
      <c r="H45" s="128"/>
      <c r="L45" s="128"/>
    </row>
    <row r="46" spans="6:12" s="112" customFormat="1" ht="15">
      <c r="F46" s="125"/>
      <c r="G46" s="126"/>
      <c r="H46" s="128"/>
      <c r="L46" s="128"/>
    </row>
    <row r="47" spans="6:12" s="112" customFormat="1" ht="15">
      <c r="F47" s="125"/>
      <c r="G47" s="126"/>
      <c r="H47" s="128"/>
      <c r="L47" s="128"/>
    </row>
    <row r="48" spans="6:12" s="112" customFormat="1" ht="15">
      <c r="F48" s="125"/>
      <c r="G48" s="126"/>
      <c r="H48" s="128"/>
      <c r="L48" s="128"/>
    </row>
    <row r="49" spans="6:12" s="112" customFormat="1" ht="15">
      <c r="F49" s="125"/>
      <c r="G49" s="126"/>
      <c r="H49" s="128"/>
      <c r="L49" s="128"/>
    </row>
    <row r="50" spans="6:12" s="112" customFormat="1" ht="15">
      <c r="F50" s="125"/>
      <c r="G50" s="126"/>
      <c r="H50" s="128"/>
      <c r="L50" s="128"/>
    </row>
    <row r="51" spans="6:12" s="112" customFormat="1" ht="15">
      <c r="F51" s="125"/>
      <c r="G51" s="126"/>
      <c r="H51" s="128"/>
      <c r="L51" s="128"/>
    </row>
    <row r="52" spans="6:12" s="112" customFormat="1" ht="15">
      <c r="F52" s="125"/>
      <c r="G52" s="126"/>
      <c r="H52" s="128"/>
      <c r="L52" s="128"/>
    </row>
    <row r="53" spans="6:12" s="112" customFormat="1" ht="15">
      <c r="F53" s="125"/>
      <c r="G53" s="126"/>
      <c r="H53" s="128"/>
      <c r="L53" s="128"/>
    </row>
    <row r="54" spans="6:12" s="112" customFormat="1" ht="15">
      <c r="F54" s="125"/>
      <c r="G54" s="126"/>
      <c r="H54" s="128"/>
      <c r="L54" s="128"/>
    </row>
    <row r="55" spans="6:12" s="112" customFormat="1" ht="15">
      <c r="F55" s="125"/>
      <c r="G55" s="126"/>
      <c r="H55" s="128"/>
      <c r="L55" s="128"/>
    </row>
    <row r="56" spans="6:12" s="112" customFormat="1" ht="15">
      <c r="F56" s="125"/>
      <c r="G56" s="126"/>
      <c r="H56" s="128"/>
      <c r="L56" s="128"/>
    </row>
    <row r="57" spans="6:12" s="112" customFormat="1" ht="15">
      <c r="F57" s="125"/>
      <c r="G57" s="126"/>
      <c r="H57" s="128"/>
      <c r="L57" s="128"/>
    </row>
    <row r="58" spans="6:12" s="112" customFormat="1" ht="15">
      <c r="F58" s="125"/>
      <c r="G58" s="126"/>
      <c r="H58" s="128"/>
      <c r="L58" s="128"/>
    </row>
    <row r="59" spans="6:12" s="112" customFormat="1" ht="15">
      <c r="F59" s="125"/>
      <c r="G59" s="126"/>
      <c r="H59" s="128"/>
      <c r="L59" s="128"/>
    </row>
    <row r="60" spans="6:12" s="112" customFormat="1" ht="15">
      <c r="F60" s="125"/>
      <c r="G60" s="126"/>
      <c r="H60" s="128"/>
      <c r="L60" s="128"/>
    </row>
    <row r="61" spans="6:12" s="112" customFormat="1" ht="15">
      <c r="F61" s="125"/>
      <c r="G61" s="126"/>
      <c r="H61" s="128"/>
      <c r="L61" s="128"/>
    </row>
    <row r="62" spans="6:12" s="112" customFormat="1" ht="15">
      <c r="F62" s="125"/>
      <c r="G62" s="126"/>
      <c r="H62" s="128"/>
      <c r="L62" s="128"/>
    </row>
    <row r="63" spans="6:12" s="112" customFormat="1" ht="15">
      <c r="F63" s="125"/>
      <c r="G63" s="126"/>
      <c r="H63" s="128"/>
      <c r="L63" s="128"/>
    </row>
    <row r="64" spans="6:12" s="112" customFormat="1" ht="15">
      <c r="F64" s="125"/>
      <c r="G64" s="126"/>
      <c r="H64" s="128"/>
      <c r="L64" s="128"/>
    </row>
    <row r="65" spans="6:12" s="112" customFormat="1" ht="15">
      <c r="F65" s="125"/>
      <c r="G65" s="126"/>
      <c r="H65" s="128"/>
      <c r="L65" s="128"/>
    </row>
    <row r="66" spans="6:12" s="112" customFormat="1" ht="15">
      <c r="F66" s="125"/>
      <c r="G66" s="126"/>
      <c r="H66" s="128"/>
      <c r="L66" s="128"/>
    </row>
    <row r="67" spans="6:12" s="112" customFormat="1" ht="15">
      <c r="F67" s="125"/>
      <c r="G67" s="126"/>
      <c r="H67" s="128"/>
      <c r="L67" s="128"/>
    </row>
    <row r="68" spans="6:12" s="112" customFormat="1" ht="15">
      <c r="F68" s="125"/>
      <c r="G68" s="126"/>
      <c r="H68" s="128"/>
      <c r="L68" s="128"/>
    </row>
    <row r="69" spans="6:12" s="112" customFormat="1" ht="15">
      <c r="F69" s="125"/>
      <c r="G69" s="126"/>
      <c r="H69" s="128"/>
      <c r="L69" s="128"/>
    </row>
    <row r="70" spans="6:12" s="112" customFormat="1" ht="15">
      <c r="F70" s="125"/>
      <c r="G70" s="126"/>
      <c r="H70" s="128"/>
      <c r="L70" s="128"/>
    </row>
    <row r="71" spans="6:12" s="112" customFormat="1" ht="15">
      <c r="F71" s="125"/>
      <c r="G71" s="126"/>
      <c r="H71" s="128"/>
      <c r="L71" s="128"/>
    </row>
    <row r="72" spans="6:12" s="112" customFormat="1" ht="15">
      <c r="F72" s="125"/>
      <c r="G72" s="126"/>
      <c r="H72" s="128"/>
      <c r="L72" s="128"/>
    </row>
    <row r="73" spans="6:12" s="112" customFormat="1" ht="15">
      <c r="F73" s="125"/>
      <c r="G73" s="126"/>
      <c r="H73" s="128"/>
      <c r="L73" s="128"/>
    </row>
    <row r="74" spans="6:12" s="112" customFormat="1" ht="15">
      <c r="F74" s="125"/>
      <c r="G74" s="126"/>
      <c r="H74" s="128"/>
      <c r="L74" s="128"/>
    </row>
    <row r="75" spans="6:12" s="112" customFormat="1" ht="15">
      <c r="F75" s="125"/>
      <c r="G75" s="126"/>
      <c r="H75" s="128"/>
      <c r="L75" s="128"/>
    </row>
    <row r="76" spans="6:12" s="112" customFormat="1" ht="15">
      <c r="F76" s="125"/>
      <c r="G76" s="126"/>
      <c r="H76" s="128"/>
      <c r="L76" s="128"/>
    </row>
    <row r="77" spans="6:12" s="112" customFormat="1" ht="15">
      <c r="F77" s="125"/>
      <c r="G77" s="126"/>
      <c r="H77" s="128"/>
      <c r="L77" s="128"/>
    </row>
    <row r="78" spans="6:12" s="112" customFormat="1" ht="15">
      <c r="F78" s="125"/>
      <c r="G78" s="126"/>
      <c r="H78" s="128"/>
      <c r="L78" s="128"/>
    </row>
    <row r="79" spans="6:12" s="112" customFormat="1" ht="15">
      <c r="F79" s="125"/>
      <c r="G79" s="126"/>
      <c r="H79" s="128"/>
      <c r="L79" s="128"/>
    </row>
    <row r="80" spans="6:12" s="112" customFormat="1" ht="15">
      <c r="F80" s="125"/>
      <c r="G80" s="126"/>
      <c r="H80" s="128"/>
      <c r="L80" s="128"/>
    </row>
    <row r="81" spans="6:12" s="112" customFormat="1" ht="15">
      <c r="F81" s="125"/>
      <c r="G81" s="126"/>
      <c r="H81" s="128"/>
      <c r="L81" s="128"/>
    </row>
    <row r="82" spans="6:12" s="112" customFormat="1" ht="15">
      <c r="F82" s="125"/>
      <c r="G82" s="126"/>
      <c r="H82" s="128"/>
      <c r="L82" s="128"/>
    </row>
    <row r="83" spans="6:12" s="112" customFormat="1" ht="15">
      <c r="F83" s="125"/>
      <c r="G83" s="126"/>
      <c r="H83" s="128"/>
      <c r="L83" s="128"/>
    </row>
    <row r="84" spans="6:12" s="112" customFormat="1" ht="15">
      <c r="F84" s="125"/>
      <c r="G84" s="126"/>
      <c r="H84" s="128"/>
      <c r="L84" s="128"/>
    </row>
    <row r="85" spans="6:12" s="112" customFormat="1" ht="15">
      <c r="F85" s="125"/>
      <c r="G85" s="126"/>
      <c r="H85" s="128"/>
      <c r="L85" s="128"/>
    </row>
    <row r="86" spans="6:12" s="112" customFormat="1" ht="15">
      <c r="F86" s="125"/>
      <c r="G86" s="126"/>
      <c r="H86" s="128"/>
      <c r="L86" s="128"/>
    </row>
    <row r="87" spans="6:12" s="112" customFormat="1" ht="15">
      <c r="F87" s="125"/>
      <c r="G87" s="126"/>
      <c r="H87" s="128"/>
      <c r="L87" s="128"/>
    </row>
    <row r="88" spans="6:12" s="112" customFormat="1" ht="15">
      <c r="F88" s="125"/>
      <c r="G88" s="126"/>
      <c r="H88" s="128"/>
      <c r="L88" s="128"/>
    </row>
    <row r="89" spans="6:12" s="112" customFormat="1" ht="15">
      <c r="F89" s="125"/>
      <c r="G89" s="126"/>
      <c r="H89" s="128"/>
      <c r="L89" s="128"/>
    </row>
    <row r="90" spans="6:12" s="112" customFormat="1" ht="15">
      <c r="F90" s="125"/>
      <c r="G90" s="126"/>
      <c r="H90" s="128"/>
      <c r="L90" s="128"/>
    </row>
    <row r="91" spans="6:12" s="112" customFormat="1" ht="15">
      <c r="F91" s="125"/>
      <c r="G91" s="126"/>
      <c r="H91" s="128"/>
      <c r="L91" s="128"/>
    </row>
    <row r="92" spans="6:12" s="112" customFormat="1" ht="15">
      <c r="F92" s="125"/>
      <c r="G92" s="126"/>
      <c r="H92" s="128"/>
      <c r="L92" s="128"/>
    </row>
    <row r="93" spans="6:12" s="112" customFormat="1" ht="15">
      <c r="F93" s="125"/>
      <c r="G93" s="126"/>
      <c r="H93" s="128"/>
      <c r="L93" s="128"/>
    </row>
    <row r="94" spans="6:12" s="112" customFormat="1" ht="15">
      <c r="F94" s="125"/>
      <c r="G94" s="126"/>
      <c r="H94" s="128"/>
      <c r="L94" s="128"/>
    </row>
    <row r="95" spans="6:12" s="112" customFormat="1" ht="15">
      <c r="F95" s="125"/>
      <c r="G95" s="126"/>
      <c r="H95" s="128"/>
      <c r="L95" s="128"/>
    </row>
    <row r="96" spans="6:12" s="112" customFormat="1" ht="15">
      <c r="F96" s="125"/>
      <c r="G96" s="126"/>
      <c r="H96" s="128"/>
      <c r="L96" s="128"/>
    </row>
    <row r="97" spans="6:12" s="112" customFormat="1" ht="15">
      <c r="F97" s="125"/>
      <c r="G97" s="126"/>
      <c r="H97" s="128"/>
      <c r="L97" s="128"/>
    </row>
    <row r="98" spans="6:12" s="112" customFormat="1" ht="15">
      <c r="F98" s="125"/>
      <c r="G98" s="126"/>
      <c r="H98" s="128"/>
      <c r="L98" s="128"/>
    </row>
    <row r="99" spans="6:12" s="112" customFormat="1" ht="15">
      <c r="F99" s="125"/>
      <c r="G99" s="126"/>
      <c r="H99" s="128"/>
      <c r="L99" s="128"/>
    </row>
    <row r="100" spans="6:12" s="112" customFormat="1" ht="15">
      <c r="F100" s="125"/>
      <c r="G100" s="126"/>
      <c r="H100" s="128"/>
      <c r="L100" s="128"/>
    </row>
    <row r="101" spans="6:12" s="112" customFormat="1" ht="15">
      <c r="F101" s="125"/>
      <c r="G101" s="126"/>
      <c r="H101" s="128"/>
      <c r="L101" s="128"/>
    </row>
    <row r="102" spans="6:12" s="112" customFormat="1" ht="15">
      <c r="F102" s="125"/>
      <c r="G102" s="126"/>
      <c r="H102" s="128"/>
      <c r="L102" s="128"/>
    </row>
    <row r="103" spans="6:12" s="112" customFormat="1" ht="15">
      <c r="F103" s="125"/>
      <c r="G103" s="126"/>
      <c r="H103" s="128"/>
      <c r="L103" s="128"/>
    </row>
    <row r="104" spans="6:12" s="112" customFormat="1" ht="15">
      <c r="F104" s="125"/>
      <c r="G104" s="126"/>
      <c r="H104" s="128"/>
      <c r="L104" s="128"/>
    </row>
    <row r="105" spans="6:12" s="112" customFormat="1" ht="15">
      <c r="F105" s="125"/>
      <c r="G105" s="126"/>
      <c r="H105" s="128"/>
      <c r="L105" s="128"/>
    </row>
    <row r="106" spans="6:12" s="112" customFormat="1" ht="15">
      <c r="F106" s="125"/>
      <c r="G106" s="126"/>
      <c r="H106" s="128"/>
      <c r="L106" s="128"/>
    </row>
  </sheetData>
  <mergeCells count="3">
    <mergeCell ref="A1:L1"/>
    <mergeCell ref="A2:L2"/>
    <mergeCell ref="B4:F4"/>
  </mergeCells>
  <printOptions horizontalCentered="1"/>
  <pageMargins left="0.23622047244094499" right="0.15748031496063" top="0.35433070866141703" bottom="0.69" header="0.38" footer="0.23622047244094499"/>
  <pageSetup paperSize="9" scale="80" orientation="portrait" errors="blank"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M16"/>
  <sheetViews>
    <sheetView defaultGridColor="0" view="pageBreakPreview" colorId="22" zoomScaleSheetLayoutView="100" workbookViewId="0">
      <selection activeCell="D12" sqref="D12"/>
    </sheetView>
  </sheetViews>
  <sheetFormatPr defaultRowHeight="15"/>
  <cols>
    <col min="1" max="1" width="3.85546875" style="9" customWidth="1"/>
    <col min="2" max="2" width="26.140625" style="9" customWidth="1"/>
    <col min="3" max="3" width="25.42578125" style="11" customWidth="1"/>
    <col min="4" max="4" width="14.85546875" style="11" customWidth="1"/>
    <col min="5" max="5" width="8.7109375" style="11" customWidth="1"/>
    <col min="6" max="6" width="9.85546875" style="11" customWidth="1"/>
    <col min="7" max="7" width="9.28515625" style="11" customWidth="1"/>
    <col min="8" max="8" width="10.28515625" style="11" customWidth="1"/>
    <col min="9" max="9" width="10.7109375" style="11" customWidth="1"/>
    <col min="10" max="10" width="11.28515625" style="11" customWidth="1"/>
    <col min="11" max="11" width="13.140625" style="11" customWidth="1"/>
    <col min="12" max="16384" width="9.140625" style="9"/>
  </cols>
  <sheetData>
    <row r="1" spans="1:13" ht="18.75">
      <c r="A1" s="455" t="s">
        <v>245</v>
      </c>
      <c r="B1" s="455"/>
      <c r="C1" s="455"/>
      <c r="D1" s="455"/>
      <c r="E1" s="455"/>
      <c r="F1" s="455"/>
      <c r="G1" s="455"/>
      <c r="H1" s="455"/>
      <c r="I1" s="455"/>
      <c r="J1" s="455"/>
      <c r="K1" s="455"/>
    </row>
    <row r="3" spans="1:13" ht="39.75" customHeight="1">
      <c r="B3" s="10" t="s">
        <v>51</v>
      </c>
      <c r="C3" s="458" t="s">
        <v>278</v>
      </c>
      <c r="D3" s="458"/>
      <c r="E3" s="458"/>
      <c r="F3" s="458"/>
      <c r="G3" s="458"/>
      <c r="H3" s="458"/>
      <c r="I3" s="458"/>
      <c r="J3" s="458"/>
      <c r="K3" s="458"/>
    </row>
    <row r="4" spans="1:13" ht="15.75">
      <c r="B4" s="9" t="s">
        <v>27</v>
      </c>
      <c r="I4" s="456" t="s">
        <v>52</v>
      </c>
      <c r="J4" s="456"/>
      <c r="K4" s="172" t="s">
        <v>224</v>
      </c>
    </row>
    <row r="6" spans="1:13" s="98" customFormat="1" ht="34.5" customHeight="1">
      <c r="A6" s="454" t="s">
        <v>0</v>
      </c>
      <c r="B6" s="454" t="s">
        <v>1</v>
      </c>
      <c r="C6" s="454" t="s">
        <v>2</v>
      </c>
      <c r="D6" s="454" t="s">
        <v>108</v>
      </c>
      <c r="E6" s="454" t="s">
        <v>49</v>
      </c>
      <c r="F6" s="457" t="s">
        <v>53</v>
      </c>
      <c r="G6" s="457"/>
      <c r="H6" s="454" t="s">
        <v>54</v>
      </c>
      <c r="I6" s="454" t="s">
        <v>55</v>
      </c>
      <c r="J6" s="454" t="s">
        <v>56</v>
      </c>
      <c r="K6" s="454" t="s">
        <v>4</v>
      </c>
      <c r="L6" s="454" t="s">
        <v>105</v>
      </c>
      <c r="M6" s="98">
        <v>62</v>
      </c>
    </row>
    <row r="7" spans="1:13" s="98" customFormat="1" ht="44.25" customHeight="1">
      <c r="A7" s="454"/>
      <c r="B7" s="454"/>
      <c r="C7" s="454"/>
      <c r="D7" s="454"/>
      <c r="E7" s="454"/>
      <c r="F7" s="167" t="s">
        <v>59</v>
      </c>
      <c r="G7" s="167" t="s">
        <v>53</v>
      </c>
      <c r="H7" s="454"/>
      <c r="I7" s="454"/>
      <c r="J7" s="454"/>
      <c r="K7" s="454"/>
      <c r="L7" s="454"/>
    </row>
    <row r="8" spans="1:13" s="100" customFormat="1">
      <c r="A8" s="99">
        <v>1</v>
      </c>
      <c r="B8" s="99">
        <v>2</v>
      </c>
      <c r="C8" s="99">
        <v>3</v>
      </c>
      <c r="D8" s="99">
        <v>4</v>
      </c>
      <c r="E8" s="99">
        <v>5</v>
      </c>
      <c r="F8" s="99">
        <v>6</v>
      </c>
      <c r="G8" s="99">
        <v>7</v>
      </c>
      <c r="H8" s="99">
        <v>8</v>
      </c>
      <c r="I8" s="99">
        <v>9</v>
      </c>
      <c r="J8" s="99">
        <v>10</v>
      </c>
      <c r="K8" s="99">
        <v>11</v>
      </c>
      <c r="L8" s="99">
        <v>12</v>
      </c>
    </row>
    <row r="9" spans="1:13">
      <c r="A9" s="12">
        <v>1</v>
      </c>
      <c r="B9" s="101" t="s">
        <v>247</v>
      </c>
      <c r="C9" s="102" t="s">
        <v>78</v>
      </c>
      <c r="D9" s="102" t="s">
        <v>249</v>
      </c>
      <c r="E9" s="12" t="s">
        <v>57</v>
      </c>
      <c r="F9" s="95">
        <v>5</v>
      </c>
      <c r="G9" s="13">
        <f>VLOOKUP(F9,'CON 2025-26'!A7:D127,2,TRUE)</f>
        <v>103</v>
      </c>
      <c r="H9" s="13">
        <v>145</v>
      </c>
      <c r="I9" s="95"/>
      <c r="J9" s="13" t="s">
        <v>44</v>
      </c>
      <c r="K9" s="96">
        <f>SUM(G9:J9)</f>
        <v>248</v>
      </c>
      <c r="L9" s="96"/>
    </row>
    <row r="10" spans="1:13">
      <c r="I10" s="14"/>
      <c r="J10" s="14"/>
      <c r="K10" s="15"/>
    </row>
    <row r="11" spans="1:13">
      <c r="A11" s="16">
        <v>1</v>
      </c>
      <c r="B11" s="9" t="s">
        <v>58</v>
      </c>
    </row>
    <row r="12" spans="1:13">
      <c r="A12" s="17">
        <v>2</v>
      </c>
      <c r="B12" s="18" t="s">
        <v>246</v>
      </c>
    </row>
    <row r="14" spans="1:13">
      <c r="G14" s="97" t="s">
        <v>67</v>
      </c>
      <c r="H14" s="9"/>
      <c r="I14" s="97"/>
      <c r="J14" s="97" t="s">
        <v>75</v>
      </c>
      <c r="K14" s="9"/>
    </row>
    <row r="15" spans="1:13" s="19" customFormat="1">
      <c r="A15" s="9"/>
      <c r="B15" s="9"/>
      <c r="C15" s="11"/>
      <c r="D15" s="11"/>
      <c r="E15" s="11"/>
      <c r="F15" s="11"/>
      <c r="G15" s="97" t="s">
        <v>225</v>
      </c>
      <c r="I15" s="97"/>
      <c r="J15" s="97" t="s">
        <v>76</v>
      </c>
    </row>
    <row r="16" spans="1:13" s="19" customFormat="1">
      <c r="A16" s="9"/>
      <c r="B16" s="9"/>
      <c r="C16" s="11"/>
      <c r="D16" s="11"/>
      <c r="E16" s="11"/>
      <c r="F16" s="11"/>
      <c r="G16" s="11"/>
      <c r="H16" s="11"/>
      <c r="I16" s="11"/>
      <c r="J16" s="97" t="s">
        <v>243</v>
      </c>
    </row>
  </sheetData>
  <mergeCells count="14">
    <mergeCell ref="L6:L7"/>
    <mergeCell ref="H6:H7"/>
    <mergeCell ref="I6:I7"/>
    <mergeCell ref="J6:J7"/>
    <mergeCell ref="A1:K1"/>
    <mergeCell ref="I4:J4"/>
    <mergeCell ref="A6:A7"/>
    <mergeCell ref="K6:K7"/>
    <mergeCell ref="B6:B7"/>
    <mergeCell ref="C6:C7"/>
    <mergeCell ref="E6:E7"/>
    <mergeCell ref="F6:G6"/>
    <mergeCell ref="C3:K3"/>
    <mergeCell ref="D6:D7"/>
  </mergeCells>
  <printOptions horizontalCentered="1"/>
  <pageMargins left="0.23622047244094499" right="0.15748031496063" top="0.35433070866141703" bottom="0.69" header="0.38" footer="0.23622047244094499"/>
  <pageSetup paperSize="9" scale="95" orientation="landscape" errors="blank"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305"/>
  <sheetViews>
    <sheetView view="pageBreakPreview" zoomScale="115" zoomScaleSheetLayoutView="85" workbookViewId="0">
      <selection activeCell="B6" sqref="B6:D305"/>
    </sheetView>
  </sheetViews>
  <sheetFormatPr defaultRowHeight="12.75"/>
  <cols>
    <col min="2" max="2" width="14.140625" style="329" customWidth="1"/>
    <col min="3" max="3" width="9.140625" style="329"/>
    <col min="4" max="4" width="16" style="330" customWidth="1"/>
  </cols>
  <sheetData>
    <row r="1" spans="1:4" ht="23.25">
      <c r="A1" s="459" t="s">
        <v>248</v>
      </c>
      <c r="B1" s="459"/>
      <c r="C1" s="459"/>
      <c r="D1" s="459"/>
    </row>
    <row r="2" spans="1:4" ht="21" customHeight="1">
      <c r="A2" s="1"/>
      <c r="B2" s="460" t="s">
        <v>39</v>
      </c>
      <c r="C2" s="460"/>
      <c r="D2" s="460"/>
    </row>
    <row r="3" spans="1:4" ht="45.75" customHeight="1">
      <c r="A3" s="461" t="s">
        <v>40</v>
      </c>
      <c r="B3" s="216" t="s">
        <v>41</v>
      </c>
      <c r="C3" s="216" t="s">
        <v>42</v>
      </c>
      <c r="D3" s="216" t="s">
        <v>113</v>
      </c>
    </row>
    <row r="4" spans="1:4" ht="25.5">
      <c r="A4" s="461"/>
      <c r="B4" s="324" t="s">
        <v>43</v>
      </c>
      <c r="C4" s="324" t="s">
        <v>43</v>
      </c>
      <c r="D4" s="324" t="s">
        <v>43</v>
      </c>
    </row>
    <row r="5" spans="1:4">
      <c r="A5" s="2">
        <v>1</v>
      </c>
      <c r="B5" s="3">
        <v>2</v>
      </c>
      <c r="C5" s="3">
        <v>3</v>
      </c>
      <c r="D5" s="94">
        <v>4</v>
      </c>
    </row>
    <row r="6" spans="1:4">
      <c r="A6" s="2">
        <v>1</v>
      </c>
      <c r="B6" s="157">
        <v>38.619999999999997</v>
      </c>
      <c r="C6" s="157">
        <v>37.07</v>
      </c>
      <c r="D6" s="157">
        <v>61.79</v>
      </c>
    </row>
    <row r="7" spans="1:4">
      <c r="A7" s="2">
        <v>2</v>
      </c>
      <c r="B7" s="157">
        <v>54.08</v>
      </c>
      <c r="C7" s="157">
        <v>51.91</v>
      </c>
      <c r="D7" s="157">
        <v>86.51</v>
      </c>
    </row>
    <row r="8" spans="1:4">
      <c r="A8" s="2">
        <v>3</v>
      </c>
      <c r="B8" s="157">
        <v>72.099999999999994</v>
      </c>
      <c r="C8" s="157">
        <v>69.209999999999994</v>
      </c>
      <c r="D8" s="157">
        <v>115.34</v>
      </c>
    </row>
    <row r="9" spans="1:4">
      <c r="A9" s="2">
        <v>4</v>
      </c>
      <c r="B9" s="157">
        <v>87.55</v>
      </c>
      <c r="C9" s="157">
        <v>84.04</v>
      </c>
      <c r="D9" s="157">
        <v>140.06</v>
      </c>
    </row>
    <row r="10" spans="1:4">
      <c r="A10" s="2">
        <v>5</v>
      </c>
      <c r="B10" s="157">
        <v>103</v>
      </c>
      <c r="C10" s="157">
        <v>98.86</v>
      </c>
      <c r="D10" s="157">
        <v>164.77</v>
      </c>
    </row>
    <row r="11" spans="1:4">
      <c r="A11" s="2">
        <v>6</v>
      </c>
      <c r="B11" s="157">
        <f>B10+15.45</f>
        <v>118.45</v>
      </c>
      <c r="C11" s="157">
        <f>C10+14.83</f>
        <v>113.69</v>
      </c>
      <c r="D11" s="157">
        <f>D10+24.72</f>
        <v>189.49</v>
      </c>
    </row>
    <row r="12" spans="1:4">
      <c r="A12" s="2">
        <v>7</v>
      </c>
      <c r="B12" s="157">
        <f>B11+15.45</f>
        <v>133.9</v>
      </c>
      <c r="C12" s="157">
        <f t="shared" ref="C12:C35" si="0">C11+14.83</f>
        <v>128.52000000000001</v>
      </c>
      <c r="D12" s="157">
        <f t="shared" ref="D12:D35" si="1">D11+24.72</f>
        <v>214.21</v>
      </c>
    </row>
    <row r="13" spans="1:4">
      <c r="A13" s="2">
        <v>8</v>
      </c>
      <c r="B13" s="157">
        <f t="shared" ref="B13:B35" si="2">B12+15.45</f>
        <v>149.35</v>
      </c>
      <c r="C13" s="157">
        <f t="shared" si="0"/>
        <v>143.35000000000002</v>
      </c>
      <c r="D13" s="157">
        <f t="shared" si="1"/>
        <v>238.93</v>
      </c>
    </row>
    <row r="14" spans="1:4">
      <c r="A14" s="2">
        <v>9</v>
      </c>
      <c r="B14" s="157">
        <f t="shared" si="2"/>
        <v>164.79999999999998</v>
      </c>
      <c r="C14" s="157">
        <f t="shared" si="0"/>
        <v>158.18000000000004</v>
      </c>
      <c r="D14" s="157">
        <f t="shared" si="1"/>
        <v>263.64999999999998</v>
      </c>
    </row>
    <row r="15" spans="1:4">
      <c r="A15" s="2">
        <v>10</v>
      </c>
      <c r="B15" s="157">
        <f t="shared" si="2"/>
        <v>180.24999999999997</v>
      </c>
      <c r="C15" s="157">
        <f t="shared" si="0"/>
        <v>173.01000000000005</v>
      </c>
      <c r="D15" s="157">
        <f t="shared" si="1"/>
        <v>288.37</v>
      </c>
    </row>
    <row r="16" spans="1:4">
      <c r="A16" s="2">
        <v>11</v>
      </c>
      <c r="B16" s="157">
        <f t="shared" si="2"/>
        <v>195.69999999999996</v>
      </c>
      <c r="C16" s="157">
        <f t="shared" si="0"/>
        <v>187.84000000000006</v>
      </c>
      <c r="D16" s="157">
        <f t="shared" si="1"/>
        <v>313.09000000000003</v>
      </c>
    </row>
    <row r="17" spans="1:4">
      <c r="A17" s="2">
        <v>12</v>
      </c>
      <c r="B17" s="157">
        <f t="shared" si="2"/>
        <v>211.14999999999995</v>
      </c>
      <c r="C17" s="157">
        <f t="shared" si="0"/>
        <v>202.67000000000007</v>
      </c>
      <c r="D17" s="157">
        <f t="shared" si="1"/>
        <v>337.81000000000006</v>
      </c>
    </row>
    <row r="18" spans="1:4">
      <c r="A18" s="2">
        <v>13</v>
      </c>
      <c r="B18" s="157">
        <f t="shared" si="2"/>
        <v>226.59999999999994</v>
      </c>
      <c r="C18" s="157">
        <f t="shared" si="0"/>
        <v>217.50000000000009</v>
      </c>
      <c r="D18" s="157">
        <f t="shared" si="1"/>
        <v>362.53000000000009</v>
      </c>
    </row>
    <row r="19" spans="1:4">
      <c r="A19" s="2">
        <v>14</v>
      </c>
      <c r="B19" s="157">
        <f t="shared" si="2"/>
        <v>242.04999999999993</v>
      </c>
      <c r="C19" s="157">
        <f t="shared" si="0"/>
        <v>232.3300000000001</v>
      </c>
      <c r="D19" s="157">
        <f t="shared" si="1"/>
        <v>387.25000000000011</v>
      </c>
    </row>
    <row r="20" spans="1:4">
      <c r="A20" s="2">
        <v>15</v>
      </c>
      <c r="B20" s="157">
        <f t="shared" si="2"/>
        <v>257.49999999999994</v>
      </c>
      <c r="C20" s="157">
        <f t="shared" si="0"/>
        <v>247.16000000000011</v>
      </c>
      <c r="D20" s="157">
        <f t="shared" si="1"/>
        <v>411.97000000000014</v>
      </c>
    </row>
    <row r="21" spans="1:4">
      <c r="A21" s="2">
        <v>16</v>
      </c>
      <c r="B21" s="157">
        <f t="shared" si="2"/>
        <v>272.94999999999993</v>
      </c>
      <c r="C21" s="157">
        <f t="shared" si="0"/>
        <v>261.99000000000012</v>
      </c>
      <c r="D21" s="157">
        <f t="shared" si="1"/>
        <v>436.69000000000017</v>
      </c>
    </row>
    <row r="22" spans="1:4">
      <c r="A22" s="2">
        <v>17</v>
      </c>
      <c r="B22" s="157">
        <f t="shared" si="2"/>
        <v>288.39999999999992</v>
      </c>
      <c r="C22" s="157">
        <f t="shared" si="0"/>
        <v>276.82000000000011</v>
      </c>
      <c r="D22" s="157">
        <f t="shared" si="1"/>
        <v>461.4100000000002</v>
      </c>
    </row>
    <row r="23" spans="1:4">
      <c r="A23" s="2">
        <v>18</v>
      </c>
      <c r="B23" s="157">
        <f t="shared" si="2"/>
        <v>303.84999999999991</v>
      </c>
      <c r="C23" s="157">
        <f t="shared" si="0"/>
        <v>291.65000000000009</v>
      </c>
      <c r="D23" s="157">
        <f t="shared" si="1"/>
        <v>486.13000000000022</v>
      </c>
    </row>
    <row r="24" spans="1:4">
      <c r="A24" s="2">
        <v>19</v>
      </c>
      <c r="B24" s="157">
        <f t="shared" si="2"/>
        <v>319.2999999999999</v>
      </c>
      <c r="C24" s="157">
        <f t="shared" si="0"/>
        <v>306.48000000000008</v>
      </c>
      <c r="D24" s="157">
        <f t="shared" si="1"/>
        <v>510.85000000000025</v>
      </c>
    </row>
    <row r="25" spans="1:4">
      <c r="A25" s="2">
        <v>20</v>
      </c>
      <c r="B25" s="157">
        <f t="shared" si="2"/>
        <v>334.74999999999989</v>
      </c>
      <c r="C25" s="157">
        <f t="shared" si="0"/>
        <v>321.31000000000006</v>
      </c>
      <c r="D25" s="157">
        <f t="shared" si="1"/>
        <v>535.57000000000028</v>
      </c>
    </row>
    <row r="26" spans="1:4">
      <c r="A26" s="2">
        <v>21</v>
      </c>
      <c r="B26" s="157">
        <f t="shared" si="2"/>
        <v>350.19999999999987</v>
      </c>
      <c r="C26" s="157">
        <f t="shared" si="0"/>
        <v>336.14000000000004</v>
      </c>
      <c r="D26" s="157">
        <f t="shared" si="1"/>
        <v>560.2900000000003</v>
      </c>
    </row>
    <row r="27" spans="1:4">
      <c r="A27" s="2">
        <v>22</v>
      </c>
      <c r="B27" s="157">
        <f t="shared" si="2"/>
        <v>365.64999999999986</v>
      </c>
      <c r="C27" s="157">
        <f t="shared" si="0"/>
        <v>350.97</v>
      </c>
      <c r="D27" s="157">
        <f t="shared" si="1"/>
        <v>585.01000000000033</v>
      </c>
    </row>
    <row r="28" spans="1:4">
      <c r="A28" s="2">
        <v>23</v>
      </c>
      <c r="B28" s="157">
        <f t="shared" si="2"/>
        <v>381.09999999999985</v>
      </c>
      <c r="C28" s="157">
        <f t="shared" si="0"/>
        <v>365.8</v>
      </c>
      <c r="D28" s="157">
        <f t="shared" si="1"/>
        <v>609.73000000000036</v>
      </c>
    </row>
    <row r="29" spans="1:4">
      <c r="A29" s="2">
        <v>24</v>
      </c>
      <c r="B29" s="157">
        <f t="shared" si="2"/>
        <v>396.54999999999984</v>
      </c>
      <c r="C29" s="157">
        <f t="shared" si="0"/>
        <v>380.63</v>
      </c>
      <c r="D29" s="157">
        <f t="shared" si="1"/>
        <v>634.45000000000039</v>
      </c>
    </row>
    <row r="30" spans="1:4">
      <c r="A30" s="2">
        <v>25</v>
      </c>
      <c r="B30" s="157">
        <f t="shared" si="2"/>
        <v>411.99999999999983</v>
      </c>
      <c r="C30" s="157">
        <f t="shared" si="0"/>
        <v>395.46</v>
      </c>
      <c r="D30" s="157">
        <f t="shared" si="1"/>
        <v>659.17000000000041</v>
      </c>
    </row>
    <row r="31" spans="1:4">
      <c r="A31" s="2">
        <v>26</v>
      </c>
      <c r="B31" s="157">
        <f t="shared" si="2"/>
        <v>427.44999999999982</v>
      </c>
      <c r="C31" s="157">
        <f t="shared" si="0"/>
        <v>410.28999999999996</v>
      </c>
      <c r="D31" s="157">
        <f t="shared" si="1"/>
        <v>683.89000000000044</v>
      </c>
    </row>
    <row r="32" spans="1:4">
      <c r="A32" s="2">
        <v>27</v>
      </c>
      <c r="B32" s="157">
        <f t="shared" si="2"/>
        <v>442.89999999999981</v>
      </c>
      <c r="C32" s="157">
        <f t="shared" si="0"/>
        <v>425.11999999999995</v>
      </c>
      <c r="D32" s="157">
        <f t="shared" si="1"/>
        <v>708.61000000000047</v>
      </c>
    </row>
    <row r="33" spans="1:4">
      <c r="A33" s="2">
        <v>28</v>
      </c>
      <c r="B33" s="157">
        <f t="shared" si="2"/>
        <v>458.3499999999998</v>
      </c>
      <c r="C33" s="157">
        <f t="shared" si="0"/>
        <v>439.94999999999993</v>
      </c>
      <c r="D33" s="157">
        <f t="shared" si="1"/>
        <v>733.3300000000005</v>
      </c>
    </row>
    <row r="34" spans="1:4">
      <c r="A34" s="2">
        <v>29</v>
      </c>
      <c r="B34" s="157">
        <f t="shared" si="2"/>
        <v>473.79999999999978</v>
      </c>
      <c r="C34" s="157">
        <f t="shared" si="0"/>
        <v>454.77999999999992</v>
      </c>
      <c r="D34" s="157">
        <f t="shared" si="1"/>
        <v>758.05000000000052</v>
      </c>
    </row>
    <row r="35" spans="1:4">
      <c r="A35" s="2">
        <v>30</v>
      </c>
      <c r="B35" s="157">
        <f t="shared" si="2"/>
        <v>489.24999999999977</v>
      </c>
      <c r="C35" s="157">
        <f t="shared" si="0"/>
        <v>469.6099999999999</v>
      </c>
      <c r="D35" s="157">
        <f t="shared" si="1"/>
        <v>782.77000000000055</v>
      </c>
    </row>
    <row r="36" spans="1:4">
      <c r="A36" s="2">
        <v>31</v>
      </c>
      <c r="B36" s="157">
        <f>B35+12.87</f>
        <v>502.11999999999978</v>
      </c>
      <c r="C36" s="157">
        <f>C35+12.36</f>
        <v>481.96999999999991</v>
      </c>
      <c r="D36" s="157">
        <f>D35+20.6</f>
        <v>803.37000000000057</v>
      </c>
    </row>
    <row r="37" spans="1:4">
      <c r="A37" s="2">
        <v>32</v>
      </c>
      <c r="B37" s="157">
        <f t="shared" ref="B37:B100" si="3">B36+12.87</f>
        <v>514.98999999999978</v>
      </c>
      <c r="C37" s="157">
        <f t="shared" ref="C37:C100" si="4">C36+12.36</f>
        <v>494.32999999999993</v>
      </c>
      <c r="D37" s="157">
        <f t="shared" ref="D37:D100" si="5">D36+20.6</f>
        <v>823.9700000000006</v>
      </c>
    </row>
    <row r="38" spans="1:4">
      <c r="A38" s="2">
        <v>33</v>
      </c>
      <c r="B38" s="157">
        <f t="shared" si="3"/>
        <v>527.85999999999979</v>
      </c>
      <c r="C38" s="157">
        <f t="shared" si="4"/>
        <v>506.68999999999994</v>
      </c>
      <c r="D38" s="157">
        <f t="shared" si="5"/>
        <v>844.57000000000062</v>
      </c>
    </row>
    <row r="39" spans="1:4">
      <c r="A39" s="2">
        <v>34</v>
      </c>
      <c r="B39" s="157">
        <f t="shared" si="3"/>
        <v>540.72999999999979</v>
      </c>
      <c r="C39" s="157">
        <f t="shared" si="4"/>
        <v>519.04999999999995</v>
      </c>
      <c r="D39" s="157">
        <f t="shared" si="5"/>
        <v>865.17000000000064</v>
      </c>
    </row>
    <row r="40" spans="1:4">
      <c r="A40" s="2">
        <v>35</v>
      </c>
      <c r="B40" s="157">
        <f t="shared" si="3"/>
        <v>553.5999999999998</v>
      </c>
      <c r="C40" s="157">
        <f t="shared" si="4"/>
        <v>531.41</v>
      </c>
      <c r="D40" s="157">
        <f t="shared" si="5"/>
        <v>885.77000000000066</v>
      </c>
    </row>
    <row r="41" spans="1:4">
      <c r="A41" s="2">
        <v>36</v>
      </c>
      <c r="B41" s="157">
        <f t="shared" si="3"/>
        <v>566.4699999999998</v>
      </c>
      <c r="C41" s="157">
        <f t="shared" si="4"/>
        <v>543.77</v>
      </c>
      <c r="D41" s="157">
        <f t="shared" si="5"/>
        <v>906.37000000000069</v>
      </c>
    </row>
    <row r="42" spans="1:4">
      <c r="A42" s="2">
        <v>37</v>
      </c>
      <c r="B42" s="157">
        <f t="shared" si="3"/>
        <v>579.3399999999998</v>
      </c>
      <c r="C42" s="157">
        <f t="shared" si="4"/>
        <v>556.13</v>
      </c>
      <c r="D42" s="157">
        <f t="shared" si="5"/>
        <v>926.97000000000071</v>
      </c>
    </row>
    <row r="43" spans="1:4">
      <c r="A43" s="2">
        <v>38</v>
      </c>
      <c r="B43" s="157">
        <f t="shared" si="3"/>
        <v>592.20999999999981</v>
      </c>
      <c r="C43" s="157">
        <f t="shared" si="4"/>
        <v>568.49</v>
      </c>
      <c r="D43" s="157">
        <f t="shared" si="5"/>
        <v>947.57000000000073</v>
      </c>
    </row>
    <row r="44" spans="1:4">
      <c r="A44" s="2">
        <v>39</v>
      </c>
      <c r="B44" s="157">
        <f t="shared" si="3"/>
        <v>605.07999999999981</v>
      </c>
      <c r="C44" s="157">
        <f t="shared" si="4"/>
        <v>580.85</v>
      </c>
      <c r="D44" s="157">
        <f t="shared" si="5"/>
        <v>968.17000000000075</v>
      </c>
    </row>
    <row r="45" spans="1:4">
      <c r="A45" s="2">
        <v>40</v>
      </c>
      <c r="B45" s="157">
        <f t="shared" si="3"/>
        <v>617.94999999999982</v>
      </c>
      <c r="C45" s="157">
        <f t="shared" si="4"/>
        <v>593.21</v>
      </c>
      <c r="D45" s="157">
        <f t="shared" si="5"/>
        <v>988.77000000000078</v>
      </c>
    </row>
    <row r="46" spans="1:4">
      <c r="A46" s="2">
        <v>41</v>
      </c>
      <c r="B46" s="157">
        <f t="shared" si="3"/>
        <v>630.81999999999982</v>
      </c>
      <c r="C46" s="157">
        <f t="shared" si="4"/>
        <v>605.57000000000005</v>
      </c>
      <c r="D46" s="157">
        <f t="shared" si="5"/>
        <v>1009.3700000000008</v>
      </c>
    </row>
    <row r="47" spans="1:4">
      <c r="A47" s="2">
        <v>42</v>
      </c>
      <c r="B47" s="157">
        <f t="shared" si="3"/>
        <v>643.68999999999983</v>
      </c>
      <c r="C47" s="157">
        <f t="shared" si="4"/>
        <v>617.93000000000006</v>
      </c>
      <c r="D47" s="157">
        <f t="shared" si="5"/>
        <v>1029.9700000000007</v>
      </c>
    </row>
    <row r="48" spans="1:4">
      <c r="A48" s="2">
        <v>43</v>
      </c>
      <c r="B48" s="157">
        <f t="shared" si="3"/>
        <v>656.55999999999983</v>
      </c>
      <c r="C48" s="157">
        <f t="shared" si="4"/>
        <v>630.29000000000008</v>
      </c>
      <c r="D48" s="157">
        <f t="shared" si="5"/>
        <v>1050.5700000000006</v>
      </c>
    </row>
    <row r="49" spans="1:4">
      <c r="A49" s="2">
        <v>44</v>
      </c>
      <c r="B49" s="157">
        <f t="shared" si="3"/>
        <v>669.42999999999984</v>
      </c>
      <c r="C49" s="157">
        <f t="shared" si="4"/>
        <v>642.65000000000009</v>
      </c>
      <c r="D49" s="157">
        <f t="shared" si="5"/>
        <v>1071.1700000000005</v>
      </c>
    </row>
    <row r="50" spans="1:4">
      <c r="A50" s="2">
        <v>45</v>
      </c>
      <c r="B50" s="157">
        <f t="shared" si="3"/>
        <v>682.29999999999984</v>
      </c>
      <c r="C50" s="157">
        <f t="shared" si="4"/>
        <v>655.0100000000001</v>
      </c>
      <c r="D50" s="157">
        <f t="shared" si="5"/>
        <v>1091.7700000000004</v>
      </c>
    </row>
    <row r="51" spans="1:4">
      <c r="A51" s="2">
        <v>46</v>
      </c>
      <c r="B51" s="157">
        <f t="shared" si="3"/>
        <v>695.16999999999985</v>
      </c>
      <c r="C51" s="157">
        <f t="shared" si="4"/>
        <v>667.37000000000012</v>
      </c>
      <c r="D51" s="157">
        <f t="shared" si="5"/>
        <v>1112.3700000000003</v>
      </c>
    </row>
    <row r="52" spans="1:4">
      <c r="A52" s="2">
        <v>47</v>
      </c>
      <c r="B52" s="157">
        <f t="shared" si="3"/>
        <v>708.03999999999985</v>
      </c>
      <c r="C52" s="157">
        <f t="shared" si="4"/>
        <v>679.73000000000013</v>
      </c>
      <c r="D52" s="157">
        <f t="shared" si="5"/>
        <v>1132.9700000000003</v>
      </c>
    </row>
    <row r="53" spans="1:4">
      <c r="A53" s="2">
        <v>48</v>
      </c>
      <c r="B53" s="157">
        <f t="shared" si="3"/>
        <v>720.90999999999985</v>
      </c>
      <c r="C53" s="157">
        <f t="shared" si="4"/>
        <v>692.09000000000015</v>
      </c>
      <c r="D53" s="157">
        <f t="shared" si="5"/>
        <v>1153.5700000000002</v>
      </c>
    </row>
    <row r="54" spans="1:4">
      <c r="A54" s="2">
        <v>49</v>
      </c>
      <c r="B54" s="157">
        <f t="shared" si="3"/>
        <v>733.77999999999986</v>
      </c>
      <c r="C54" s="157">
        <f t="shared" si="4"/>
        <v>704.45000000000016</v>
      </c>
      <c r="D54" s="157">
        <f t="shared" si="5"/>
        <v>1174.17</v>
      </c>
    </row>
    <row r="55" spans="1:4">
      <c r="A55" s="2">
        <v>50</v>
      </c>
      <c r="B55" s="157">
        <f t="shared" si="3"/>
        <v>746.64999999999986</v>
      </c>
      <c r="C55" s="157">
        <f t="shared" si="4"/>
        <v>716.81000000000017</v>
      </c>
      <c r="D55" s="157">
        <f t="shared" si="5"/>
        <v>1194.77</v>
      </c>
    </row>
    <row r="56" spans="1:4">
      <c r="A56" s="2">
        <v>51</v>
      </c>
      <c r="B56" s="157">
        <f t="shared" si="3"/>
        <v>759.51999999999987</v>
      </c>
      <c r="C56" s="157">
        <f t="shared" si="4"/>
        <v>729.17000000000019</v>
      </c>
      <c r="D56" s="157">
        <f t="shared" si="5"/>
        <v>1215.3699999999999</v>
      </c>
    </row>
    <row r="57" spans="1:4">
      <c r="A57" s="2">
        <v>52</v>
      </c>
      <c r="B57" s="157">
        <f t="shared" si="3"/>
        <v>772.38999999999987</v>
      </c>
      <c r="C57" s="157">
        <f t="shared" si="4"/>
        <v>741.5300000000002</v>
      </c>
      <c r="D57" s="157">
        <f t="shared" si="5"/>
        <v>1235.9699999999998</v>
      </c>
    </row>
    <row r="58" spans="1:4">
      <c r="A58" s="2">
        <v>53</v>
      </c>
      <c r="B58" s="157">
        <f t="shared" si="3"/>
        <v>785.25999999999988</v>
      </c>
      <c r="C58" s="157">
        <f t="shared" si="4"/>
        <v>753.89000000000021</v>
      </c>
      <c r="D58" s="157">
        <f t="shared" si="5"/>
        <v>1256.5699999999997</v>
      </c>
    </row>
    <row r="59" spans="1:4">
      <c r="A59" s="2">
        <v>54</v>
      </c>
      <c r="B59" s="157">
        <f t="shared" si="3"/>
        <v>798.12999999999988</v>
      </c>
      <c r="C59" s="157">
        <f t="shared" si="4"/>
        <v>766.25000000000023</v>
      </c>
      <c r="D59" s="157">
        <f t="shared" si="5"/>
        <v>1277.1699999999996</v>
      </c>
    </row>
    <row r="60" spans="1:4">
      <c r="A60" s="2">
        <v>55</v>
      </c>
      <c r="B60" s="157">
        <f t="shared" si="3"/>
        <v>810.99999999999989</v>
      </c>
      <c r="C60" s="157">
        <f t="shared" si="4"/>
        <v>778.61000000000024</v>
      </c>
      <c r="D60" s="157">
        <f t="shared" si="5"/>
        <v>1297.7699999999995</v>
      </c>
    </row>
    <row r="61" spans="1:4">
      <c r="A61" s="2">
        <v>56</v>
      </c>
      <c r="B61" s="157">
        <f t="shared" si="3"/>
        <v>823.86999999999989</v>
      </c>
      <c r="C61" s="157">
        <f t="shared" si="4"/>
        <v>790.97000000000025</v>
      </c>
      <c r="D61" s="157">
        <f t="shared" si="5"/>
        <v>1318.3699999999994</v>
      </c>
    </row>
    <row r="62" spans="1:4">
      <c r="A62" s="2">
        <v>57</v>
      </c>
      <c r="B62" s="157">
        <f t="shared" si="3"/>
        <v>836.7399999999999</v>
      </c>
      <c r="C62" s="157">
        <f t="shared" si="4"/>
        <v>803.33000000000027</v>
      </c>
      <c r="D62" s="157">
        <f t="shared" si="5"/>
        <v>1338.9699999999993</v>
      </c>
    </row>
    <row r="63" spans="1:4">
      <c r="A63" s="2">
        <v>58</v>
      </c>
      <c r="B63" s="157">
        <f t="shared" si="3"/>
        <v>849.6099999999999</v>
      </c>
      <c r="C63" s="157">
        <f t="shared" si="4"/>
        <v>815.69000000000028</v>
      </c>
      <c r="D63" s="157">
        <f t="shared" si="5"/>
        <v>1359.5699999999993</v>
      </c>
    </row>
    <row r="64" spans="1:4">
      <c r="A64" s="2">
        <v>59</v>
      </c>
      <c r="B64" s="157">
        <f t="shared" si="3"/>
        <v>862.4799999999999</v>
      </c>
      <c r="C64" s="157">
        <f t="shared" si="4"/>
        <v>828.0500000000003</v>
      </c>
      <c r="D64" s="157">
        <f t="shared" si="5"/>
        <v>1380.1699999999992</v>
      </c>
    </row>
    <row r="65" spans="1:4">
      <c r="A65" s="2">
        <v>60</v>
      </c>
      <c r="B65" s="157">
        <f t="shared" si="3"/>
        <v>875.34999999999991</v>
      </c>
      <c r="C65" s="157">
        <f t="shared" si="4"/>
        <v>840.41000000000031</v>
      </c>
      <c r="D65" s="157">
        <f t="shared" si="5"/>
        <v>1400.7699999999991</v>
      </c>
    </row>
    <row r="66" spans="1:4">
      <c r="A66" s="2">
        <v>61</v>
      </c>
      <c r="B66" s="157">
        <f t="shared" si="3"/>
        <v>888.21999999999991</v>
      </c>
      <c r="C66" s="157">
        <f t="shared" si="4"/>
        <v>852.77000000000032</v>
      </c>
      <c r="D66" s="157">
        <f t="shared" si="5"/>
        <v>1421.369999999999</v>
      </c>
    </row>
    <row r="67" spans="1:4">
      <c r="A67" s="2">
        <v>62</v>
      </c>
      <c r="B67" s="157">
        <f t="shared" si="3"/>
        <v>901.08999999999992</v>
      </c>
      <c r="C67" s="157">
        <f t="shared" si="4"/>
        <v>865.13000000000034</v>
      </c>
      <c r="D67" s="157">
        <f t="shared" si="5"/>
        <v>1441.9699999999989</v>
      </c>
    </row>
    <row r="68" spans="1:4">
      <c r="A68" s="2">
        <v>63</v>
      </c>
      <c r="B68" s="157">
        <f t="shared" si="3"/>
        <v>913.95999999999992</v>
      </c>
      <c r="C68" s="157">
        <f t="shared" si="4"/>
        <v>877.49000000000035</v>
      </c>
      <c r="D68" s="157">
        <f t="shared" si="5"/>
        <v>1462.5699999999988</v>
      </c>
    </row>
    <row r="69" spans="1:4">
      <c r="A69" s="2">
        <v>64</v>
      </c>
      <c r="B69" s="157">
        <f t="shared" si="3"/>
        <v>926.82999999999993</v>
      </c>
      <c r="C69" s="157">
        <f t="shared" si="4"/>
        <v>889.85000000000036</v>
      </c>
      <c r="D69" s="157">
        <f t="shared" si="5"/>
        <v>1483.1699999999987</v>
      </c>
    </row>
    <row r="70" spans="1:4">
      <c r="A70" s="2">
        <v>65</v>
      </c>
      <c r="B70" s="157">
        <f t="shared" si="3"/>
        <v>939.69999999999993</v>
      </c>
      <c r="C70" s="157">
        <f t="shared" si="4"/>
        <v>902.21000000000038</v>
      </c>
      <c r="D70" s="157">
        <f t="shared" si="5"/>
        <v>1503.7699999999986</v>
      </c>
    </row>
    <row r="71" spans="1:4">
      <c r="A71" s="2">
        <v>66</v>
      </c>
      <c r="B71" s="157">
        <f t="shared" si="3"/>
        <v>952.56999999999994</v>
      </c>
      <c r="C71" s="157">
        <f t="shared" si="4"/>
        <v>914.57000000000039</v>
      </c>
      <c r="D71" s="157">
        <f t="shared" si="5"/>
        <v>1524.3699999999985</v>
      </c>
    </row>
    <row r="72" spans="1:4">
      <c r="A72" s="2">
        <v>67</v>
      </c>
      <c r="B72" s="157">
        <f t="shared" si="3"/>
        <v>965.43999999999994</v>
      </c>
      <c r="C72" s="157">
        <f t="shared" si="4"/>
        <v>926.9300000000004</v>
      </c>
      <c r="D72" s="157">
        <f t="shared" si="5"/>
        <v>1544.9699999999984</v>
      </c>
    </row>
    <row r="73" spans="1:4">
      <c r="A73" s="2">
        <v>68</v>
      </c>
      <c r="B73" s="157">
        <f t="shared" si="3"/>
        <v>978.31</v>
      </c>
      <c r="C73" s="157">
        <f t="shared" si="4"/>
        <v>939.29000000000042</v>
      </c>
      <c r="D73" s="157">
        <f t="shared" si="5"/>
        <v>1565.5699999999983</v>
      </c>
    </row>
    <row r="74" spans="1:4">
      <c r="A74" s="2">
        <v>69</v>
      </c>
      <c r="B74" s="157">
        <f t="shared" si="3"/>
        <v>991.18</v>
      </c>
      <c r="C74" s="157">
        <f t="shared" si="4"/>
        <v>951.65000000000043</v>
      </c>
      <c r="D74" s="157">
        <f t="shared" si="5"/>
        <v>1586.1699999999983</v>
      </c>
    </row>
    <row r="75" spans="1:4">
      <c r="A75" s="2">
        <v>70</v>
      </c>
      <c r="B75" s="157">
        <f t="shared" si="3"/>
        <v>1004.05</v>
      </c>
      <c r="C75" s="157">
        <f t="shared" si="4"/>
        <v>964.01000000000045</v>
      </c>
      <c r="D75" s="157">
        <f t="shared" si="5"/>
        <v>1606.7699999999982</v>
      </c>
    </row>
    <row r="76" spans="1:4">
      <c r="A76" s="2">
        <v>71</v>
      </c>
      <c r="B76" s="157">
        <f t="shared" si="3"/>
        <v>1016.92</v>
      </c>
      <c r="C76" s="157">
        <f t="shared" si="4"/>
        <v>976.37000000000046</v>
      </c>
      <c r="D76" s="157">
        <f t="shared" si="5"/>
        <v>1627.3699999999981</v>
      </c>
    </row>
    <row r="77" spans="1:4">
      <c r="A77" s="2">
        <v>72</v>
      </c>
      <c r="B77" s="157">
        <f t="shared" si="3"/>
        <v>1029.79</v>
      </c>
      <c r="C77" s="157">
        <f t="shared" si="4"/>
        <v>988.73000000000047</v>
      </c>
      <c r="D77" s="157">
        <f t="shared" si="5"/>
        <v>1647.969999999998</v>
      </c>
    </row>
    <row r="78" spans="1:4">
      <c r="A78" s="2">
        <v>73</v>
      </c>
      <c r="B78" s="157">
        <f t="shared" si="3"/>
        <v>1042.6599999999999</v>
      </c>
      <c r="C78" s="157">
        <f t="shared" si="4"/>
        <v>1001.0900000000005</v>
      </c>
      <c r="D78" s="157">
        <f t="shared" si="5"/>
        <v>1668.5699999999979</v>
      </c>
    </row>
    <row r="79" spans="1:4">
      <c r="A79" s="2">
        <v>74</v>
      </c>
      <c r="B79" s="157">
        <f t="shared" si="3"/>
        <v>1055.5299999999997</v>
      </c>
      <c r="C79" s="157">
        <f t="shared" si="4"/>
        <v>1013.4500000000005</v>
      </c>
      <c r="D79" s="157">
        <f t="shared" si="5"/>
        <v>1689.1699999999978</v>
      </c>
    </row>
    <row r="80" spans="1:4">
      <c r="A80" s="2">
        <v>75</v>
      </c>
      <c r="B80" s="157">
        <f t="shared" si="3"/>
        <v>1068.3999999999996</v>
      </c>
      <c r="C80" s="157">
        <f t="shared" si="4"/>
        <v>1025.8100000000004</v>
      </c>
      <c r="D80" s="157">
        <f t="shared" si="5"/>
        <v>1709.7699999999977</v>
      </c>
    </row>
    <row r="81" spans="1:4">
      <c r="A81" s="2">
        <v>76</v>
      </c>
      <c r="B81" s="157">
        <f t="shared" si="3"/>
        <v>1081.2699999999995</v>
      </c>
      <c r="C81" s="157">
        <f t="shared" si="4"/>
        <v>1038.1700000000003</v>
      </c>
      <c r="D81" s="157">
        <f t="shared" si="5"/>
        <v>1730.3699999999976</v>
      </c>
    </row>
    <row r="82" spans="1:4">
      <c r="A82" s="2">
        <v>77</v>
      </c>
      <c r="B82" s="157">
        <f t="shared" si="3"/>
        <v>1094.1399999999994</v>
      </c>
      <c r="C82" s="157">
        <f t="shared" si="4"/>
        <v>1050.5300000000002</v>
      </c>
      <c r="D82" s="157">
        <f t="shared" si="5"/>
        <v>1750.9699999999975</v>
      </c>
    </row>
    <row r="83" spans="1:4">
      <c r="A83" s="2">
        <v>78</v>
      </c>
      <c r="B83" s="157">
        <f t="shared" si="3"/>
        <v>1107.0099999999993</v>
      </c>
      <c r="C83" s="157">
        <f t="shared" si="4"/>
        <v>1062.8900000000001</v>
      </c>
      <c r="D83" s="157">
        <f t="shared" si="5"/>
        <v>1771.5699999999974</v>
      </c>
    </row>
    <row r="84" spans="1:4">
      <c r="A84" s="2">
        <v>79</v>
      </c>
      <c r="B84" s="157">
        <f t="shared" si="3"/>
        <v>1119.8799999999992</v>
      </c>
      <c r="C84" s="157">
        <f t="shared" si="4"/>
        <v>1075.25</v>
      </c>
      <c r="D84" s="157">
        <f t="shared" si="5"/>
        <v>1792.1699999999973</v>
      </c>
    </row>
    <row r="85" spans="1:4">
      <c r="A85" s="2">
        <v>80</v>
      </c>
      <c r="B85" s="157">
        <f t="shared" si="3"/>
        <v>1132.7499999999991</v>
      </c>
      <c r="C85" s="157">
        <f t="shared" si="4"/>
        <v>1087.6099999999999</v>
      </c>
      <c r="D85" s="157">
        <f t="shared" si="5"/>
        <v>1812.7699999999973</v>
      </c>
    </row>
    <row r="86" spans="1:4">
      <c r="A86" s="2">
        <v>81</v>
      </c>
      <c r="B86" s="157">
        <f t="shared" si="3"/>
        <v>1145.619999999999</v>
      </c>
      <c r="C86" s="157">
        <f t="shared" si="4"/>
        <v>1099.9699999999998</v>
      </c>
      <c r="D86" s="157">
        <f t="shared" si="5"/>
        <v>1833.3699999999972</v>
      </c>
    </row>
    <row r="87" spans="1:4">
      <c r="A87" s="2">
        <v>82</v>
      </c>
      <c r="B87" s="157">
        <f t="shared" si="3"/>
        <v>1158.4899999999989</v>
      </c>
      <c r="C87" s="157">
        <f t="shared" si="4"/>
        <v>1112.3299999999997</v>
      </c>
      <c r="D87" s="157">
        <f t="shared" si="5"/>
        <v>1853.9699999999971</v>
      </c>
    </row>
    <row r="88" spans="1:4">
      <c r="A88" s="2">
        <v>83</v>
      </c>
      <c r="B88" s="157">
        <f t="shared" si="3"/>
        <v>1171.3599999999988</v>
      </c>
      <c r="C88" s="157">
        <f t="shared" si="4"/>
        <v>1124.6899999999996</v>
      </c>
      <c r="D88" s="157">
        <f t="shared" si="5"/>
        <v>1874.569999999997</v>
      </c>
    </row>
    <row r="89" spans="1:4">
      <c r="A89" s="2">
        <v>84</v>
      </c>
      <c r="B89" s="157">
        <f t="shared" si="3"/>
        <v>1184.2299999999987</v>
      </c>
      <c r="C89" s="157">
        <f t="shared" si="4"/>
        <v>1137.0499999999995</v>
      </c>
      <c r="D89" s="157">
        <f t="shared" si="5"/>
        <v>1895.1699999999969</v>
      </c>
    </row>
    <row r="90" spans="1:4">
      <c r="A90" s="2">
        <v>85</v>
      </c>
      <c r="B90" s="157">
        <f t="shared" si="3"/>
        <v>1197.0999999999985</v>
      </c>
      <c r="C90" s="157">
        <f t="shared" si="4"/>
        <v>1149.4099999999994</v>
      </c>
      <c r="D90" s="157">
        <f t="shared" si="5"/>
        <v>1915.7699999999968</v>
      </c>
    </row>
    <row r="91" spans="1:4">
      <c r="A91" s="2">
        <v>86</v>
      </c>
      <c r="B91" s="157">
        <f t="shared" si="3"/>
        <v>1209.9699999999984</v>
      </c>
      <c r="C91" s="157">
        <f t="shared" si="4"/>
        <v>1161.7699999999993</v>
      </c>
      <c r="D91" s="157">
        <f t="shared" si="5"/>
        <v>1936.3699999999967</v>
      </c>
    </row>
    <row r="92" spans="1:4">
      <c r="A92" s="2">
        <v>87</v>
      </c>
      <c r="B92" s="157">
        <f t="shared" si="3"/>
        <v>1222.8399999999983</v>
      </c>
      <c r="C92" s="157">
        <f t="shared" si="4"/>
        <v>1174.1299999999992</v>
      </c>
      <c r="D92" s="157">
        <f t="shared" si="5"/>
        <v>1956.9699999999966</v>
      </c>
    </row>
    <row r="93" spans="1:4">
      <c r="A93" s="2">
        <v>88</v>
      </c>
      <c r="B93" s="157">
        <f t="shared" si="3"/>
        <v>1235.7099999999982</v>
      </c>
      <c r="C93" s="157">
        <f t="shared" si="4"/>
        <v>1186.4899999999991</v>
      </c>
      <c r="D93" s="157">
        <f t="shared" si="5"/>
        <v>1977.5699999999965</v>
      </c>
    </row>
    <row r="94" spans="1:4">
      <c r="A94" s="2">
        <v>89</v>
      </c>
      <c r="B94" s="157">
        <f t="shared" si="3"/>
        <v>1248.5799999999981</v>
      </c>
      <c r="C94" s="157">
        <f t="shared" si="4"/>
        <v>1198.849999999999</v>
      </c>
      <c r="D94" s="157">
        <f t="shared" si="5"/>
        <v>1998.1699999999964</v>
      </c>
    </row>
    <row r="95" spans="1:4">
      <c r="A95" s="2">
        <v>90</v>
      </c>
      <c r="B95" s="157">
        <f t="shared" si="3"/>
        <v>1261.449999999998</v>
      </c>
      <c r="C95" s="157">
        <f t="shared" si="4"/>
        <v>1211.2099999999989</v>
      </c>
      <c r="D95" s="157">
        <f t="shared" si="5"/>
        <v>2018.7699999999963</v>
      </c>
    </row>
    <row r="96" spans="1:4">
      <c r="A96" s="2">
        <v>91</v>
      </c>
      <c r="B96" s="157">
        <f t="shared" si="3"/>
        <v>1274.3199999999979</v>
      </c>
      <c r="C96" s="157">
        <f t="shared" si="4"/>
        <v>1223.5699999999988</v>
      </c>
      <c r="D96" s="157">
        <f t="shared" si="5"/>
        <v>2039.3699999999963</v>
      </c>
    </row>
    <row r="97" spans="1:4">
      <c r="A97" s="2">
        <v>92</v>
      </c>
      <c r="B97" s="157">
        <f t="shared" si="3"/>
        <v>1287.1899999999978</v>
      </c>
      <c r="C97" s="157">
        <f t="shared" si="4"/>
        <v>1235.9299999999987</v>
      </c>
      <c r="D97" s="157">
        <f t="shared" si="5"/>
        <v>2059.9699999999962</v>
      </c>
    </row>
    <row r="98" spans="1:4">
      <c r="A98" s="2">
        <v>93</v>
      </c>
      <c r="B98" s="157">
        <f t="shared" si="3"/>
        <v>1300.0599999999977</v>
      </c>
      <c r="C98" s="157">
        <f t="shared" si="4"/>
        <v>1248.2899999999986</v>
      </c>
      <c r="D98" s="157">
        <f t="shared" si="5"/>
        <v>2080.5699999999961</v>
      </c>
    </row>
    <row r="99" spans="1:4">
      <c r="A99" s="2">
        <v>94</v>
      </c>
      <c r="B99" s="157">
        <f t="shared" si="3"/>
        <v>1312.9299999999976</v>
      </c>
      <c r="C99" s="157">
        <f t="shared" si="4"/>
        <v>1260.6499999999985</v>
      </c>
      <c r="D99" s="157">
        <f t="shared" si="5"/>
        <v>2101.169999999996</v>
      </c>
    </row>
    <row r="100" spans="1:4">
      <c r="A100" s="2">
        <v>95</v>
      </c>
      <c r="B100" s="157">
        <f t="shared" si="3"/>
        <v>1325.7999999999975</v>
      </c>
      <c r="C100" s="157">
        <f t="shared" si="4"/>
        <v>1273.0099999999984</v>
      </c>
      <c r="D100" s="157">
        <f t="shared" si="5"/>
        <v>2121.7699999999959</v>
      </c>
    </row>
    <row r="101" spans="1:4">
      <c r="A101" s="2">
        <v>96</v>
      </c>
      <c r="B101" s="157">
        <f t="shared" ref="B101:B164" si="6">B100+12.87</f>
        <v>1338.6699999999973</v>
      </c>
      <c r="C101" s="157">
        <f t="shared" ref="C101:C164" si="7">C100+12.36</f>
        <v>1285.3699999999983</v>
      </c>
      <c r="D101" s="157">
        <f t="shared" ref="D101:D164" si="8">D100+20.6</f>
        <v>2142.3699999999958</v>
      </c>
    </row>
    <row r="102" spans="1:4">
      <c r="A102" s="2">
        <v>97</v>
      </c>
      <c r="B102" s="157">
        <f t="shared" si="6"/>
        <v>1351.5399999999972</v>
      </c>
      <c r="C102" s="157">
        <f t="shared" si="7"/>
        <v>1297.7299999999982</v>
      </c>
      <c r="D102" s="157">
        <f t="shared" si="8"/>
        <v>2162.9699999999957</v>
      </c>
    </row>
    <row r="103" spans="1:4">
      <c r="A103" s="2">
        <v>98</v>
      </c>
      <c r="B103" s="157">
        <f t="shared" si="6"/>
        <v>1364.4099999999971</v>
      </c>
      <c r="C103" s="157">
        <f t="shared" si="7"/>
        <v>1310.0899999999981</v>
      </c>
      <c r="D103" s="157">
        <f t="shared" si="8"/>
        <v>2183.5699999999956</v>
      </c>
    </row>
    <row r="104" spans="1:4">
      <c r="A104" s="2">
        <v>99</v>
      </c>
      <c r="B104" s="157">
        <f t="shared" si="6"/>
        <v>1377.279999999997</v>
      </c>
      <c r="C104" s="157">
        <f t="shared" si="7"/>
        <v>1322.449999999998</v>
      </c>
      <c r="D104" s="157">
        <f t="shared" si="8"/>
        <v>2204.1699999999955</v>
      </c>
    </row>
    <row r="105" spans="1:4">
      <c r="A105" s="2">
        <v>100</v>
      </c>
      <c r="B105" s="157">
        <f t="shared" si="6"/>
        <v>1390.1499999999969</v>
      </c>
      <c r="C105" s="157">
        <f t="shared" si="7"/>
        <v>1334.8099999999979</v>
      </c>
      <c r="D105" s="157">
        <f t="shared" si="8"/>
        <v>2224.7699999999954</v>
      </c>
    </row>
    <row r="106" spans="1:4">
      <c r="A106" s="2">
        <v>101</v>
      </c>
      <c r="B106" s="157">
        <f t="shared" si="6"/>
        <v>1403.0199999999968</v>
      </c>
      <c r="C106" s="157">
        <f t="shared" si="7"/>
        <v>1347.1699999999978</v>
      </c>
      <c r="D106" s="157">
        <f t="shared" si="8"/>
        <v>2245.3699999999953</v>
      </c>
    </row>
    <row r="107" spans="1:4">
      <c r="A107" s="2">
        <v>102</v>
      </c>
      <c r="B107" s="157">
        <f t="shared" si="6"/>
        <v>1415.8899999999967</v>
      </c>
      <c r="C107" s="157">
        <f t="shared" si="7"/>
        <v>1359.5299999999977</v>
      </c>
      <c r="D107" s="157">
        <f t="shared" si="8"/>
        <v>2265.9699999999953</v>
      </c>
    </row>
    <row r="108" spans="1:4">
      <c r="A108" s="2">
        <v>103</v>
      </c>
      <c r="B108" s="157">
        <f t="shared" si="6"/>
        <v>1428.7599999999966</v>
      </c>
      <c r="C108" s="157">
        <f t="shared" si="7"/>
        <v>1371.8899999999976</v>
      </c>
      <c r="D108" s="157">
        <f t="shared" si="8"/>
        <v>2286.5699999999952</v>
      </c>
    </row>
    <row r="109" spans="1:4">
      <c r="A109" s="2">
        <v>104</v>
      </c>
      <c r="B109" s="157">
        <f t="shared" si="6"/>
        <v>1441.6299999999965</v>
      </c>
      <c r="C109" s="157">
        <f t="shared" si="7"/>
        <v>1384.2499999999975</v>
      </c>
      <c r="D109" s="157">
        <f t="shared" si="8"/>
        <v>2307.1699999999951</v>
      </c>
    </row>
    <row r="110" spans="1:4">
      <c r="A110" s="2">
        <v>105</v>
      </c>
      <c r="B110" s="157">
        <f t="shared" si="6"/>
        <v>1454.4999999999964</v>
      </c>
      <c r="C110" s="157">
        <f t="shared" si="7"/>
        <v>1396.6099999999974</v>
      </c>
      <c r="D110" s="157">
        <f t="shared" si="8"/>
        <v>2327.769999999995</v>
      </c>
    </row>
    <row r="111" spans="1:4">
      <c r="A111" s="2">
        <v>106</v>
      </c>
      <c r="B111" s="157">
        <f t="shared" si="6"/>
        <v>1467.3699999999963</v>
      </c>
      <c r="C111" s="157">
        <f t="shared" si="7"/>
        <v>1408.9699999999973</v>
      </c>
      <c r="D111" s="157">
        <f t="shared" si="8"/>
        <v>2348.3699999999949</v>
      </c>
    </row>
    <row r="112" spans="1:4">
      <c r="A112" s="2">
        <v>107</v>
      </c>
      <c r="B112" s="157">
        <f t="shared" si="6"/>
        <v>1480.2399999999961</v>
      </c>
      <c r="C112" s="157">
        <f t="shared" si="7"/>
        <v>1421.3299999999972</v>
      </c>
      <c r="D112" s="157">
        <f t="shared" si="8"/>
        <v>2368.9699999999948</v>
      </c>
    </row>
    <row r="113" spans="1:4">
      <c r="A113" s="2">
        <v>108</v>
      </c>
      <c r="B113" s="157">
        <f t="shared" si="6"/>
        <v>1493.109999999996</v>
      </c>
      <c r="C113" s="157">
        <f t="shared" si="7"/>
        <v>1433.6899999999971</v>
      </c>
      <c r="D113" s="157">
        <f t="shared" si="8"/>
        <v>2389.5699999999947</v>
      </c>
    </row>
    <row r="114" spans="1:4">
      <c r="A114" s="2">
        <v>109</v>
      </c>
      <c r="B114" s="157">
        <f t="shared" si="6"/>
        <v>1505.9799999999959</v>
      </c>
      <c r="C114" s="157">
        <f t="shared" si="7"/>
        <v>1446.049999999997</v>
      </c>
      <c r="D114" s="157">
        <f t="shared" si="8"/>
        <v>2410.1699999999946</v>
      </c>
    </row>
    <row r="115" spans="1:4">
      <c r="A115" s="2">
        <v>110</v>
      </c>
      <c r="B115" s="157">
        <f t="shared" si="6"/>
        <v>1518.8499999999958</v>
      </c>
      <c r="C115" s="157">
        <f t="shared" si="7"/>
        <v>1458.4099999999969</v>
      </c>
      <c r="D115" s="157">
        <f t="shared" si="8"/>
        <v>2430.7699999999945</v>
      </c>
    </row>
    <row r="116" spans="1:4">
      <c r="A116" s="2">
        <v>111</v>
      </c>
      <c r="B116" s="157">
        <f t="shared" si="6"/>
        <v>1531.7199999999957</v>
      </c>
      <c r="C116" s="157">
        <f t="shared" si="7"/>
        <v>1470.7699999999968</v>
      </c>
      <c r="D116" s="157">
        <f t="shared" si="8"/>
        <v>2451.3699999999944</v>
      </c>
    </row>
    <row r="117" spans="1:4">
      <c r="A117" s="2">
        <v>112</v>
      </c>
      <c r="B117" s="157">
        <f t="shared" si="6"/>
        <v>1544.5899999999956</v>
      </c>
      <c r="C117" s="157">
        <f t="shared" si="7"/>
        <v>1483.1299999999967</v>
      </c>
      <c r="D117" s="157">
        <f t="shared" si="8"/>
        <v>2471.9699999999943</v>
      </c>
    </row>
    <row r="118" spans="1:4">
      <c r="A118" s="2">
        <v>113</v>
      </c>
      <c r="B118" s="157">
        <f t="shared" si="6"/>
        <v>1557.4599999999955</v>
      </c>
      <c r="C118" s="157">
        <f t="shared" si="7"/>
        <v>1495.4899999999966</v>
      </c>
      <c r="D118" s="157">
        <f t="shared" si="8"/>
        <v>2492.5699999999943</v>
      </c>
    </row>
    <row r="119" spans="1:4">
      <c r="A119" s="2">
        <v>114</v>
      </c>
      <c r="B119" s="157">
        <f t="shared" si="6"/>
        <v>1570.3299999999954</v>
      </c>
      <c r="C119" s="157">
        <f t="shared" si="7"/>
        <v>1507.8499999999965</v>
      </c>
      <c r="D119" s="157">
        <f t="shared" si="8"/>
        <v>2513.1699999999942</v>
      </c>
    </row>
    <row r="120" spans="1:4">
      <c r="A120" s="2">
        <v>115</v>
      </c>
      <c r="B120" s="157">
        <f t="shared" si="6"/>
        <v>1583.1999999999953</v>
      </c>
      <c r="C120" s="157">
        <f t="shared" si="7"/>
        <v>1520.2099999999964</v>
      </c>
      <c r="D120" s="157">
        <f t="shared" si="8"/>
        <v>2533.7699999999941</v>
      </c>
    </row>
    <row r="121" spans="1:4">
      <c r="A121" s="2">
        <v>116</v>
      </c>
      <c r="B121" s="157">
        <f t="shared" si="6"/>
        <v>1596.0699999999952</v>
      </c>
      <c r="C121" s="157">
        <f t="shared" si="7"/>
        <v>1532.5699999999963</v>
      </c>
      <c r="D121" s="157">
        <f t="shared" si="8"/>
        <v>2554.369999999994</v>
      </c>
    </row>
    <row r="122" spans="1:4">
      <c r="A122" s="2">
        <v>117</v>
      </c>
      <c r="B122" s="157">
        <f t="shared" si="6"/>
        <v>1608.9399999999951</v>
      </c>
      <c r="C122" s="157">
        <f t="shared" si="7"/>
        <v>1544.9299999999962</v>
      </c>
      <c r="D122" s="157">
        <f t="shared" si="8"/>
        <v>2574.9699999999939</v>
      </c>
    </row>
    <row r="123" spans="1:4">
      <c r="A123" s="2">
        <v>118</v>
      </c>
      <c r="B123" s="157">
        <f t="shared" si="6"/>
        <v>1621.8099999999949</v>
      </c>
      <c r="C123" s="157">
        <f t="shared" si="7"/>
        <v>1557.2899999999961</v>
      </c>
      <c r="D123" s="157">
        <f t="shared" si="8"/>
        <v>2595.5699999999938</v>
      </c>
    </row>
    <row r="124" spans="1:4">
      <c r="A124" s="2">
        <v>119</v>
      </c>
      <c r="B124" s="157">
        <f t="shared" si="6"/>
        <v>1634.6799999999948</v>
      </c>
      <c r="C124" s="157">
        <f t="shared" si="7"/>
        <v>1569.649999999996</v>
      </c>
      <c r="D124" s="157">
        <f t="shared" si="8"/>
        <v>2616.1699999999937</v>
      </c>
    </row>
    <row r="125" spans="1:4">
      <c r="A125" s="2">
        <v>120</v>
      </c>
      <c r="B125" s="157">
        <f t="shared" si="6"/>
        <v>1647.5499999999947</v>
      </c>
      <c r="C125" s="157">
        <f t="shared" si="7"/>
        <v>1582.0099999999959</v>
      </c>
      <c r="D125" s="157">
        <f t="shared" si="8"/>
        <v>2636.7699999999936</v>
      </c>
    </row>
    <row r="126" spans="1:4">
      <c r="A126" s="2">
        <v>121</v>
      </c>
      <c r="B126" s="157">
        <f t="shared" si="6"/>
        <v>1660.4199999999946</v>
      </c>
      <c r="C126" s="157">
        <f t="shared" si="7"/>
        <v>1594.3699999999958</v>
      </c>
      <c r="D126" s="157">
        <f t="shared" si="8"/>
        <v>2657.3699999999935</v>
      </c>
    </row>
    <row r="127" spans="1:4">
      <c r="A127" s="2">
        <v>122</v>
      </c>
      <c r="B127" s="157">
        <f t="shared" si="6"/>
        <v>1673.2899999999945</v>
      </c>
      <c r="C127" s="157">
        <f t="shared" si="7"/>
        <v>1606.7299999999957</v>
      </c>
      <c r="D127" s="157">
        <f t="shared" si="8"/>
        <v>2677.9699999999934</v>
      </c>
    </row>
    <row r="128" spans="1:4">
      <c r="A128" s="2">
        <v>123</v>
      </c>
      <c r="B128" s="157">
        <f t="shared" si="6"/>
        <v>1686.1599999999944</v>
      </c>
      <c r="C128" s="157">
        <f t="shared" si="7"/>
        <v>1619.0899999999956</v>
      </c>
      <c r="D128" s="157">
        <f t="shared" si="8"/>
        <v>2698.5699999999933</v>
      </c>
    </row>
    <row r="129" spans="1:4">
      <c r="A129" s="2">
        <v>124</v>
      </c>
      <c r="B129" s="157">
        <f t="shared" si="6"/>
        <v>1699.0299999999943</v>
      </c>
      <c r="C129" s="157">
        <f t="shared" si="7"/>
        <v>1631.4499999999955</v>
      </c>
      <c r="D129" s="157">
        <f t="shared" si="8"/>
        <v>2719.1699999999933</v>
      </c>
    </row>
    <row r="130" spans="1:4">
      <c r="A130" s="2">
        <v>125</v>
      </c>
      <c r="B130" s="157">
        <f t="shared" si="6"/>
        <v>1711.8999999999942</v>
      </c>
      <c r="C130" s="157">
        <f t="shared" si="7"/>
        <v>1643.8099999999954</v>
      </c>
      <c r="D130" s="157">
        <f t="shared" si="8"/>
        <v>2739.7699999999932</v>
      </c>
    </row>
    <row r="131" spans="1:4">
      <c r="A131" s="2">
        <v>126</v>
      </c>
      <c r="B131" s="157">
        <f t="shared" si="6"/>
        <v>1724.7699999999941</v>
      </c>
      <c r="C131" s="157">
        <f t="shared" si="7"/>
        <v>1656.1699999999953</v>
      </c>
      <c r="D131" s="157">
        <f t="shared" si="8"/>
        <v>2760.3699999999931</v>
      </c>
    </row>
    <row r="132" spans="1:4">
      <c r="A132" s="2">
        <v>127</v>
      </c>
      <c r="B132" s="157">
        <f t="shared" si="6"/>
        <v>1737.639999999994</v>
      </c>
      <c r="C132" s="157">
        <f t="shared" si="7"/>
        <v>1668.5299999999952</v>
      </c>
      <c r="D132" s="157">
        <f t="shared" si="8"/>
        <v>2780.969999999993</v>
      </c>
    </row>
    <row r="133" spans="1:4">
      <c r="A133" s="2">
        <v>128</v>
      </c>
      <c r="B133" s="157">
        <f t="shared" si="6"/>
        <v>1750.5099999999939</v>
      </c>
      <c r="C133" s="157">
        <f t="shared" si="7"/>
        <v>1680.8899999999951</v>
      </c>
      <c r="D133" s="157">
        <f t="shared" si="8"/>
        <v>2801.5699999999929</v>
      </c>
    </row>
    <row r="134" spans="1:4">
      <c r="A134" s="2">
        <v>129</v>
      </c>
      <c r="B134" s="157">
        <f t="shared" si="6"/>
        <v>1763.3799999999937</v>
      </c>
      <c r="C134" s="157">
        <f t="shared" si="7"/>
        <v>1693.249999999995</v>
      </c>
      <c r="D134" s="157">
        <f t="shared" si="8"/>
        <v>2822.1699999999928</v>
      </c>
    </row>
    <row r="135" spans="1:4">
      <c r="A135" s="2">
        <v>130</v>
      </c>
      <c r="B135" s="157">
        <f t="shared" si="6"/>
        <v>1776.2499999999936</v>
      </c>
      <c r="C135" s="157">
        <f t="shared" si="7"/>
        <v>1705.6099999999949</v>
      </c>
      <c r="D135" s="157">
        <f t="shared" si="8"/>
        <v>2842.7699999999927</v>
      </c>
    </row>
    <row r="136" spans="1:4">
      <c r="A136" s="2">
        <v>131</v>
      </c>
      <c r="B136" s="157">
        <f t="shared" si="6"/>
        <v>1789.1199999999935</v>
      </c>
      <c r="C136" s="157">
        <f t="shared" si="7"/>
        <v>1717.9699999999948</v>
      </c>
      <c r="D136" s="157">
        <f t="shared" si="8"/>
        <v>2863.3699999999926</v>
      </c>
    </row>
    <row r="137" spans="1:4">
      <c r="A137" s="2">
        <v>132</v>
      </c>
      <c r="B137" s="157">
        <f t="shared" si="6"/>
        <v>1801.9899999999934</v>
      </c>
      <c r="C137" s="157">
        <f t="shared" si="7"/>
        <v>1730.3299999999947</v>
      </c>
      <c r="D137" s="157">
        <f t="shared" si="8"/>
        <v>2883.9699999999925</v>
      </c>
    </row>
    <row r="138" spans="1:4">
      <c r="A138" s="2">
        <v>133</v>
      </c>
      <c r="B138" s="157">
        <f t="shared" si="6"/>
        <v>1814.8599999999933</v>
      </c>
      <c r="C138" s="157">
        <f t="shared" si="7"/>
        <v>1742.6899999999946</v>
      </c>
      <c r="D138" s="157">
        <f t="shared" si="8"/>
        <v>2904.5699999999924</v>
      </c>
    </row>
    <row r="139" spans="1:4">
      <c r="A139" s="2">
        <v>134</v>
      </c>
      <c r="B139" s="157">
        <f t="shared" si="6"/>
        <v>1827.7299999999932</v>
      </c>
      <c r="C139" s="157">
        <f t="shared" si="7"/>
        <v>1755.0499999999945</v>
      </c>
      <c r="D139" s="157">
        <f t="shared" si="8"/>
        <v>2925.1699999999923</v>
      </c>
    </row>
    <row r="140" spans="1:4">
      <c r="A140" s="2">
        <v>135</v>
      </c>
      <c r="B140" s="157">
        <f t="shared" si="6"/>
        <v>1840.5999999999931</v>
      </c>
      <c r="C140" s="157">
        <f t="shared" si="7"/>
        <v>1767.4099999999944</v>
      </c>
      <c r="D140" s="157">
        <f t="shared" si="8"/>
        <v>2945.7699999999923</v>
      </c>
    </row>
    <row r="141" spans="1:4">
      <c r="A141" s="2">
        <v>136</v>
      </c>
      <c r="B141" s="157">
        <f t="shared" si="6"/>
        <v>1853.469999999993</v>
      </c>
      <c r="C141" s="157">
        <f t="shared" si="7"/>
        <v>1779.7699999999943</v>
      </c>
      <c r="D141" s="157">
        <f t="shared" si="8"/>
        <v>2966.3699999999922</v>
      </c>
    </row>
    <row r="142" spans="1:4">
      <c r="A142" s="2">
        <v>137</v>
      </c>
      <c r="B142" s="157">
        <f t="shared" si="6"/>
        <v>1866.3399999999929</v>
      </c>
      <c r="C142" s="157">
        <f t="shared" si="7"/>
        <v>1792.1299999999942</v>
      </c>
      <c r="D142" s="157">
        <f t="shared" si="8"/>
        <v>2986.9699999999921</v>
      </c>
    </row>
    <row r="143" spans="1:4">
      <c r="A143" s="2">
        <v>138</v>
      </c>
      <c r="B143" s="157">
        <f t="shared" si="6"/>
        <v>1879.2099999999928</v>
      </c>
      <c r="C143" s="157">
        <f t="shared" si="7"/>
        <v>1804.4899999999941</v>
      </c>
      <c r="D143" s="157">
        <f t="shared" si="8"/>
        <v>3007.569999999992</v>
      </c>
    </row>
    <row r="144" spans="1:4">
      <c r="A144" s="2">
        <v>139</v>
      </c>
      <c r="B144" s="157">
        <f t="shared" si="6"/>
        <v>1892.0799999999927</v>
      </c>
      <c r="C144" s="157">
        <f t="shared" si="7"/>
        <v>1816.849999999994</v>
      </c>
      <c r="D144" s="157">
        <f t="shared" si="8"/>
        <v>3028.1699999999919</v>
      </c>
    </row>
    <row r="145" spans="1:4">
      <c r="A145" s="2">
        <v>140</v>
      </c>
      <c r="B145" s="157">
        <f t="shared" si="6"/>
        <v>1904.9499999999925</v>
      </c>
      <c r="C145" s="157">
        <f t="shared" si="7"/>
        <v>1829.2099999999939</v>
      </c>
      <c r="D145" s="157">
        <f t="shared" si="8"/>
        <v>3048.7699999999918</v>
      </c>
    </row>
    <row r="146" spans="1:4">
      <c r="A146" s="2">
        <v>141</v>
      </c>
      <c r="B146" s="157">
        <f t="shared" si="6"/>
        <v>1917.8199999999924</v>
      </c>
      <c r="C146" s="157">
        <f t="shared" si="7"/>
        <v>1841.5699999999938</v>
      </c>
      <c r="D146" s="157">
        <f t="shared" si="8"/>
        <v>3069.3699999999917</v>
      </c>
    </row>
    <row r="147" spans="1:4">
      <c r="A147" s="2">
        <v>142</v>
      </c>
      <c r="B147" s="157">
        <f t="shared" si="6"/>
        <v>1930.6899999999923</v>
      </c>
      <c r="C147" s="157">
        <f t="shared" si="7"/>
        <v>1853.9299999999937</v>
      </c>
      <c r="D147" s="157">
        <f t="shared" si="8"/>
        <v>3089.9699999999916</v>
      </c>
    </row>
    <row r="148" spans="1:4">
      <c r="A148" s="2">
        <v>143</v>
      </c>
      <c r="B148" s="157">
        <f t="shared" si="6"/>
        <v>1943.5599999999922</v>
      </c>
      <c r="C148" s="157">
        <f t="shared" si="7"/>
        <v>1866.2899999999936</v>
      </c>
      <c r="D148" s="157">
        <f t="shared" si="8"/>
        <v>3110.5699999999915</v>
      </c>
    </row>
    <row r="149" spans="1:4">
      <c r="A149" s="2">
        <v>144</v>
      </c>
      <c r="B149" s="157">
        <f t="shared" si="6"/>
        <v>1956.4299999999921</v>
      </c>
      <c r="C149" s="157">
        <f t="shared" si="7"/>
        <v>1878.6499999999935</v>
      </c>
      <c r="D149" s="157">
        <f t="shared" si="8"/>
        <v>3131.1699999999914</v>
      </c>
    </row>
    <row r="150" spans="1:4">
      <c r="A150" s="2">
        <v>145</v>
      </c>
      <c r="B150" s="157">
        <f t="shared" si="6"/>
        <v>1969.299999999992</v>
      </c>
      <c r="C150" s="157">
        <f t="shared" si="7"/>
        <v>1891.0099999999934</v>
      </c>
      <c r="D150" s="157">
        <f t="shared" si="8"/>
        <v>3151.7699999999913</v>
      </c>
    </row>
    <row r="151" spans="1:4">
      <c r="A151" s="2">
        <v>146</v>
      </c>
      <c r="B151" s="157">
        <f t="shared" si="6"/>
        <v>1982.1699999999919</v>
      </c>
      <c r="C151" s="157">
        <f t="shared" si="7"/>
        <v>1903.3699999999933</v>
      </c>
      <c r="D151" s="157">
        <f t="shared" si="8"/>
        <v>3172.3699999999913</v>
      </c>
    </row>
    <row r="152" spans="1:4">
      <c r="A152" s="2">
        <v>147</v>
      </c>
      <c r="B152" s="157">
        <f t="shared" si="6"/>
        <v>1995.0399999999918</v>
      </c>
      <c r="C152" s="157">
        <f t="shared" si="7"/>
        <v>1915.7299999999932</v>
      </c>
      <c r="D152" s="157">
        <f t="shared" si="8"/>
        <v>3192.9699999999912</v>
      </c>
    </row>
    <row r="153" spans="1:4">
      <c r="A153" s="2">
        <v>148</v>
      </c>
      <c r="B153" s="157">
        <f t="shared" si="6"/>
        <v>2007.9099999999917</v>
      </c>
      <c r="C153" s="157">
        <f t="shared" si="7"/>
        <v>1928.0899999999931</v>
      </c>
      <c r="D153" s="157">
        <f t="shared" si="8"/>
        <v>3213.5699999999911</v>
      </c>
    </row>
    <row r="154" spans="1:4">
      <c r="A154" s="2">
        <v>149</v>
      </c>
      <c r="B154" s="157">
        <f t="shared" si="6"/>
        <v>2020.7799999999916</v>
      </c>
      <c r="C154" s="157">
        <f t="shared" si="7"/>
        <v>1940.449999999993</v>
      </c>
      <c r="D154" s="157">
        <f t="shared" si="8"/>
        <v>3234.169999999991</v>
      </c>
    </row>
    <row r="155" spans="1:4">
      <c r="A155" s="2">
        <v>150</v>
      </c>
      <c r="B155" s="157">
        <f t="shared" si="6"/>
        <v>2033.6499999999915</v>
      </c>
      <c r="C155" s="157">
        <f t="shared" si="7"/>
        <v>1952.8099999999929</v>
      </c>
      <c r="D155" s="157">
        <f t="shared" si="8"/>
        <v>3254.7699999999909</v>
      </c>
    </row>
    <row r="156" spans="1:4">
      <c r="A156" s="2">
        <v>151</v>
      </c>
      <c r="B156" s="157">
        <f t="shared" si="6"/>
        <v>2046.5199999999913</v>
      </c>
      <c r="C156" s="157">
        <f t="shared" si="7"/>
        <v>1965.1699999999928</v>
      </c>
      <c r="D156" s="157">
        <f t="shared" si="8"/>
        <v>3275.3699999999908</v>
      </c>
    </row>
    <row r="157" spans="1:4">
      <c r="A157" s="2">
        <v>152</v>
      </c>
      <c r="B157" s="157">
        <f t="shared" si="6"/>
        <v>2059.3899999999912</v>
      </c>
      <c r="C157" s="157">
        <f t="shared" si="7"/>
        <v>1977.5299999999927</v>
      </c>
      <c r="D157" s="157">
        <f t="shared" si="8"/>
        <v>3295.9699999999907</v>
      </c>
    </row>
    <row r="158" spans="1:4">
      <c r="A158" s="2">
        <v>153</v>
      </c>
      <c r="B158" s="157">
        <f t="shared" si="6"/>
        <v>2072.2599999999911</v>
      </c>
      <c r="C158" s="157">
        <f t="shared" si="7"/>
        <v>1989.8899999999926</v>
      </c>
      <c r="D158" s="157">
        <f t="shared" si="8"/>
        <v>3316.5699999999906</v>
      </c>
    </row>
    <row r="159" spans="1:4">
      <c r="A159" s="2">
        <v>154</v>
      </c>
      <c r="B159" s="157">
        <f t="shared" si="6"/>
        <v>2085.129999999991</v>
      </c>
      <c r="C159" s="157">
        <f t="shared" si="7"/>
        <v>2002.2499999999925</v>
      </c>
      <c r="D159" s="157">
        <f t="shared" si="8"/>
        <v>3337.1699999999905</v>
      </c>
    </row>
    <row r="160" spans="1:4">
      <c r="A160" s="2">
        <v>155</v>
      </c>
      <c r="B160" s="157">
        <f t="shared" si="6"/>
        <v>2097.9999999999909</v>
      </c>
      <c r="C160" s="157">
        <f t="shared" si="7"/>
        <v>2014.6099999999924</v>
      </c>
      <c r="D160" s="157">
        <f t="shared" si="8"/>
        <v>3357.7699999999904</v>
      </c>
    </row>
    <row r="161" spans="1:4">
      <c r="A161" s="2">
        <v>156</v>
      </c>
      <c r="B161" s="157">
        <f t="shared" si="6"/>
        <v>2110.8699999999908</v>
      </c>
      <c r="C161" s="157">
        <f t="shared" si="7"/>
        <v>2026.9699999999923</v>
      </c>
      <c r="D161" s="157">
        <f t="shared" si="8"/>
        <v>3378.3699999999903</v>
      </c>
    </row>
    <row r="162" spans="1:4">
      <c r="A162" s="2">
        <v>157</v>
      </c>
      <c r="B162" s="157">
        <f t="shared" si="6"/>
        <v>2123.7399999999907</v>
      </c>
      <c r="C162" s="157">
        <f t="shared" si="7"/>
        <v>2039.3299999999922</v>
      </c>
      <c r="D162" s="157">
        <f t="shared" si="8"/>
        <v>3398.9699999999903</v>
      </c>
    </row>
    <row r="163" spans="1:4">
      <c r="A163" s="2">
        <v>158</v>
      </c>
      <c r="B163" s="157">
        <f t="shared" si="6"/>
        <v>2136.6099999999906</v>
      </c>
      <c r="C163" s="157">
        <f t="shared" si="7"/>
        <v>2051.6899999999923</v>
      </c>
      <c r="D163" s="157">
        <f t="shared" si="8"/>
        <v>3419.5699999999902</v>
      </c>
    </row>
    <row r="164" spans="1:4">
      <c r="A164" s="2">
        <v>159</v>
      </c>
      <c r="B164" s="157">
        <f t="shared" si="6"/>
        <v>2149.4799999999905</v>
      </c>
      <c r="C164" s="157">
        <f t="shared" si="7"/>
        <v>2064.0499999999925</v>
      </c>
      <c r="D164" s="157">
        <f t="shared" si="8"/>
        <v>3440.1699999999901</v>
      </c>
    </row>
    <row r="165" spans="1:4">
      <c r="A165" s="2">
        <v>160</v>
      </c>
      <c r="B165" s="157">
        <f t="shared" ref="B165:B228" si="9">B164+12.87</f>
        <v>2162.3499999999904</v>
      </c>
      <c r="C165" s="157">
        <f t="shared" ref="C165:C228" si="10">C164+12.36</f>
        <v>2076.4099999999926</v>
      </c>
      <c r="D165" s="157">
        <f t="shared" ref="D165:D228" si="11">D164+20.6</f>
        <v>3460.76999999999</v>
      </c>
    </row>
    <row r="166" spans="1:4">
      <c r="A166" s="2">
        <v>161</v>
      </c>
      <c r="B166" s="157">
        <f t="shared" si="9"/>
        <v>2175.2199999999903</v>
      </c>
      <c r="C166" s="157">
        <f t="shared" si="10"/>
        <v>2088.7699999999927</v>
      </c>
      <c r="D166" s="157">
        <f t="shared" si="11"/>
        <v>3481.3699999999899</v>
      </c>
    </row>
    <row r="167" spans="1:4">
      <c r="A167" s="2">
        <v>162</v>
      </c>
      <c r="B167" s="157">
        <f t="shared" si="9"/>
        <v>2188.0899999999901</v>
      </c>
      <c r="C167" s="157">
        <f t="shared" si="10"/>
        <v>2101.1299999999928</v>
      </c>
      <c r="D167" s="157">
        <f t="shared" si="11"/>
        <v>3501.9699999999898</v>
      </c>
    </row>
    <row r="168" spans="1:4">
      <c r="A168" s="2">
        <v>163</v>
      </c>
      <c r="B168" s="157">
        <f t="shared" si="9"/>
        <v>2200.95999999999</v>
      </c>
      <c r="C168" s="157">
        <f t="shared" si="10"/>
        <v>2113.489999999993</v>
      </c>
      <c r="D168" s="157">
        <f t="shared" si="11"/>
        <v>3522.5699999999897</v>
      </c>
    </row>
    <row r="169" spans="1:4">
      <c r="A169" s="2">
        <v>164</v>
      </c>
      <c r="B169" s="157">
        <f t="shared" si="9"/>
        <v>2213.8299999999899</v>
      </c>
      <c r="C169" s="157">
        <f t="shared" si="10"/>
        <v>2125.8499999999931</v>
      </c>
      <c r="D169" s="157">
        <f t="shared" si="11"/>
        <v>3543.1699999999896</v>
      </c>
    </row>
    <row r="170" spans="1:4">
      <c r="A170" s="2">
        <v>165</v>
      </c>
      <c r="B170" s="157">
        <f t="shared" si="9"/>
        <v>2226.6999999999898</v>
      </c>
      <c r="C170" s="157">
        <f t="shared" si="10"/>
        <v>2138.2099999999932</v>
      </c>
      <c r="D170" s="157">
        <f t="shared" si="11"/>
        <v>3563.7699999999895</v>
      </c>
    </row>
    <row r="171" spans="1:4">
      <c r="A171" s="2">
        <v>166</v>
      </c>
      <c r="B171" s="157">
        <f t="shared" si="9"/>
        <v>2239.5699999999897</v>
      </c>
      <c r="C171" s="157">
        <f t="shared" si="10"/>
        <v>2150.5699999999933</v>
      </c>
      <c r="D171" s="157">
        <f t="shared" si="11"/>
        <v>3584.3699999999894</v>
      </c>
    </row>
    <row r="172" spans="1:4">
      <c r="A172" s="2">
        <v>167</v>
      </c>
      <c r="B172" s="157">
        <f t="shared" si="9"/>
        <v>2252.4399999999896</v>
      </c>
      <c r="C172" s="157">
        <f t="shared" si="10"/>
        <v>2162.9299999999935</v>
      </c>
      <c r="D172" s="157">
        <f t="shared" si="11"/>
        <v>3604.9699999999893</v>
      </c>
    </row>
    <row r="173" spans="1:4">
      <c r="A173" s="2">
        <v>168</v>
      </c>
      <c r="B173" s="157">
        <f t="shared" si="9"/>
        <v>2265.3099999999895</v>
      </c>
      <c r="C173" s="157">
        <f t="shared" si="10"/>
        <v>2175.2899999999936</v>
      </c>
      <c r="D173" s="157">
        <f t="shared" si="11"/>
        <v>3625.5699999999892</v>
      </c>
    </row>
    <row r="174" spans="1:4">
      <c r="A174" s="2">
        <v>169</v>
      </c>
      <c r="B174" s="157">
        <f t="shared" si="9"/>
        <v>2278.1799999999894</v>
      </c>
      <c r="C174" s="157">
        <f t="shared" si="10"/>
        <v>2187.6499999999937</v>
      </c>
      <c r="D174" s="157">
        <f t="shared" si="11"/>
        <v>3646.1699999999892</v>
      </c>
    </row>
    <row r="175" spans="1:4">
      <c r="A175" s="2">
        <v>170</v>
      </c>
      <c r="B175" s="157">
        <f t="shared" si="9"/>
        <v>2291.0499999999893</v>
      </c>
      <c r="C175" s="157">
        <f t="shared" si="10"/>
        <v>2200.0099999999939</v>
      </c>
      <c r="D175" s="157">
        <f t="shared" si="11"/>
        <v>3666.7699999999891</v>
      </c>
    </row>
    <row r="176" spans="1:4">
      <c r="A176" s="2">
        <v>171</v>
      </c>
      <c r="B176" s="157">
        <f t="shared" si="9"/>
        <v>2303.9199999999892</v>
      </c>
      <c r="C176" s="157">
        <f t="shared" si="10"/>
        <v>2212.369999999994</v>
      </c>
      <c r="D176" s="157">
        <f t="shared" si="11"/>
        <v>3687.369999999989</v>
      </c>
    </row>
    <row r="177" spans="1:4">
      <c r="A177" s="2">
        <v>172</v>
      </c>
      <c r="B177" s="157">
        <f t="shared" si="9"/>
        <v>2316.789999999989</v>
      </c>
      <c r="C177" s="157">
        <f t="shared" si="10"/>
        <v>2224.7299999999941</v>
      </c>
      <c r="D177" s="157">
        <f t="shared" si="11"/>
        <v>3707.9699999999889</v>
      </c>
    </row>
    <row r="178" spans="1:4">
      <c r="A178" s="2">
        <v>173</v>
      </c>
      <c r="B178" s="157">
        <f t="shared" si="9"/>
        <v>2329.6599999999889</v>
      </c>
      <c r="C178" s="157">
        <f t="shared" si="10"/>
        <v>2237.0899999999942</v>
      </c>
      <c r="D178" s="157">
        <f t="shared" si="11"/>
        <v>3728.5699999999888</v>
      </c>
    </row>
    <row r="179" spans="1:4">
      <c r="A179" s="2">
        <v>174</v>
      </c>
      <c r="B179" s="157">
        <f t="shared" si="9"/>
        <v>2342.5299999999888</v>
      </c>
      <c r="C179" s="157">
        <f t="shared" si="10"/>
        <v>2249.4499999999944</v>
      </c>
      <c r="D179" s="157">
        <f t="shared" si="11"/>
        <v>3749.1699999999887</v>
      </c>
    </row>
    <row r="180" spans="1:4">
      <c r="A180" s="2">
        <v>175</v>
      </c>
      <c r="B180" s="157">
        <f t="shared" si="9"/>
        <v>2355.3999999999887</v>
      </c>
      <c r="C180" s="157">
        <f t="shared" si="10"/>
        <v>2261.8099999999945</v>
      </c>
      <c r="D180" s="157">
        <f t="shared" si="11"/>
        <v>3769.7699999999886</v>
      </c>
    </row>
    <row r="181" spans="1:4">
      <c r="A181" s="2">
        <v>176</v>
      </c>
      <c r="B181" s="157">
        <f t="shared" si="9"/>
        <v>2368.2699999999886</v>
      </c>
      <c r="C181" s="157">
        <f t="shared" si="10"/>
        <v>2274.1699999999946</v>
      </c>
      <c r="D181" s="157">
        <f t="shared" si="11"/>
        <v>3790.3699999999885</v>
      </c>
    </row>
    <row r="182" spans="1:4">
      <c r="A182" s="2">
        <v>177</v>
      </c>
      <c r="B182" s="157">
        <f t="shared" si="9"/>
        <v>2381.1399999999885</v>
      </c>
      <c r="C182" s="157">
        <f t="shared" si="10"/>
        <v>2286.5299999999947</v>
      </c>
      <c r="D182" s="157">
        <f t="shared" si="11"/>
        <v>3810.9699999999884</v>
      </c>
    </row>
    <row r="183" spans="1:4">
      <c r="A183" s="2">
        <v>178</v>
      </c>
      <c r="B183" s="157">
        <f t="shared" si="9"/>
        <v>2394.0099999999884</v>
      </c>
      <c r="C183" s="157">
        <f t="shared" si="10"/>
        <v>2298.8899999999949</v>
      </c>
      <c r="D183" s="157">
        <f t="shared" si="11"/>
        <v>3831.5699999999883</v>
      </c>
    </row>
    <row r="184" spans="1:4">
      <c r="A184" s="2">
        <v>179</v>
      </c>
      <c r="B184" s="157">
        <f t="shared" si="9"/>
        <v>2406.8799999999883</v>
      </c>
      <c r="C184" s="157">
        <f t="shared" si="10"/>
        <v>2311.249999999995</v>
      </c>
      <c r="D184" s="157">
        <f t="shared" si="11"/>
        <v>3852.1699999999882</v>
      </c>
    </row>
    <row r="185" spans="1:4">
      <c r="A185" s="2">
        <v>180</v>
      </c>
      <c r="B185" s="157">
        <f t="shared" si="9"/>
        <v>2419.7499999999882</v>
      </c>
      <c r="C185" s="157">
        <f t="shared" si="10"/>
        <v>2323.6099999999951</v>
      </c>
      <c r="D185" s="157">
        <f t="shared" si="11"/>
        <v>3872.7699999999882</v>
      </c>
    </row>
    <row r="186" spans="1:4">
      <c r="A186" s="2">
        <v>181</v>
      </c>
      <c r="B186" s="157">
        <f t="shared" si="9"/>
        <v>2432.6199999999881</v>
      </c>
      <c r="C186" s="157">
        <f t="shared" si="10"/>
        <v>2335.9699999999953</v>
      </c>
      <c r="D186" s="157">
        <f t="shared" si="11"/>
        <v>3893.3699999999881</v>
      </c>
    </row>
    <row r="187" spans="1:4">
      <c r="A187" s="2">
        <v>182</v>
      </c>
      <c r="B187" s="157">
        <f t="shared" si="9"/>
        <v>2445.489999999988</v>
      </c>
      <c r="C187" s="157">
        <f t="shared" si="10"/>
        <v>2348.3299999999954</v>
      </c>
      <c r="D187" s="157">
        <f t="shared" si="11"/>
        <v>3913.969999999988</v>
      </c>
    </row>
    <row r="188" spans="1:4">
      <c r="A188" s="2">
        <v>183</v>
      </c>
      <c r="B188" s="157">
        <f t="shared" si="9"/>
        <v>2458.3599999999878</v>
      </c>
      <c r="C188" s="157">
        <f t="shared" si="10"/>
        <v>2360.6899999999955</v>
      </c>
      <c r="D188" s="157">
        <f t="shared" si="11"/>
        <v>3934.5699999999879</v>
      </c>
    </row>
    <row r="189" spans="1:4">
      <c r="A189" s="2">
        <v>184</v>
      </c>
      <c r="B189" s="157">
        <f t="shared" si="9"/>
        <v>2471.2299999999877</v>
      </c>
      <c r="C189" s="157">
        <f t="shared" si="10"/>
        <v>2373.0499999999956</v>
      </c>
      <c r="D189" s="157">
        <f t="shared" si="11"/>
        <v>3955.1699999999878</v>
      </c>
    </row>
    <row r="190" spans="1:4">
      <c r="A190" s="2">
        <v>185</v>
      </c>
      <c r="B190" s="157">
        <f t="shared" si="9"/>
        <v>2484.0999999999876</v>
      </c>
      <c r="C190" s="157">
        <f t="shared" si="10"/>
        <v>2385.4099999999958</v>
      </c>
      <c r="D190" s="157">
        <f t="shared" si="11"/>
        <v>3975.7699999999877</v>
      </c>
    </row>
    <row r="191" spans="1:4">
      <c r="A191" s="2">
        <v>186</v>
      </c>
      <c r="B191" s="157">
        <f t="shared" si="9"/>
        <v>2496.9699999999875</v>
      </c>
      <c r="C191" s="157">
        <f t="shared" si="10"/>
        <v>2397.7699999999959</v>
      </c>
      <c r="D191" s="157">
        <f t="shared" si="11"/>
        <v>3996.3699999999876</v>
      </c>
    </row>
    <row r="192" spans="1:4">
      <c r="A192" s="2">
        <v>187</v>
      </c>
      <c r="B192" s="157">
        <f t="shared" si="9"/>
        <v>2509.8399999999874</v>
      </c>
      <c r="C192" s="157">
        <f t="shared" si="10"/>
        <v>2410.129999999996</v>
      </c>
      <c r="D192" s="157">
        <f t="shared" si="11"/>
        <v>4016.9699999999875</v>
      </c>
    </row>
    <row r="193" spans="1:4">
      <c r="A193" s="2">
        <v>188</v>
      </c>
      <c r="B193" s="157">
        <f t="shared" si="9"/>
        <v>2522.7099999999873</v>
      </c>
      <c r="C193" s="157">
        <f t="shared" si="10"/>
        <v>2422.4899999999961</v>
      </c>
      <c r="D193" s="157">
        <f t="shared" si="11"/>
        <v>4037.5699999999874</v>
      </c>
    </row>
    <row r="194" spans="1:4">
      <c r="A194" s="2">
        <v>189</v>
      </c>
      <c r="B194" s="157">
        <f t="shared" si="9"/>
        <v>2535.5799999999872</v>
      </c>
      <c r="C194" s="157">
        <f t="shared" si="10"/>
        <v>2434.8499999999963</v>
      </c>
      <c r="D194" s="157">
        <f t="shared" si="11"/>
        <v>4058.1699999999873</v>
      </c>
    </row>
    <row r="195" spans="1:4">
      <c r="A195" s="2">
        <v>190</v>
      </c>
      <c r="B195" s="157">
        <f t="shared" si="9"/>
        <v>2548.4499999999871</v>
      </c>
      <c r="C195" s="157">
        <f t="shared" si="10"/>
        <v>2447.2099999999964</v>
      </c>
      <c r="D195" s="157">
        <f t="shared" si="11"/>
        <v>4078.7699999999872</v>
      </c>
    </row>
    <row r="196" spans="1:4">
      <c r="A196" s="2">
        <v>191</v>
      </c>
      <c r="B196" s="157">
        <f t="shared" si="9"/>
        <v>2561.319999999987</v>
      </c>
      <c r="C196" s="157">
        <f t="shared" si="10"/>
        <v>2459.5699999999965</v>
      </c>
      <c r="D196" s="157">
        <f t="shared" si="11"/>
        <v>4099.3699999999872</v>
      </c>
    </row>
    <row r="197" spans="1:4">
      <c r="A197" s="2">
        <v>192</v>
      </c>
      <c r="B197" s="157">
        <f t="shared" si="9"/>
        <v>2574.1899999999869</v>
      </c>
      <c r="C197" s="157">
        <f t="shared" si="10"/>
        <v>2471.9299999999967</v>
      </c>
      <c r="D197" s="157">
        <f t="shared" si="11"/>
        <v>4119.9699999999875</v>
      </c>
    </row>
    <row r="198" spans="1:4">
      <c r="A198" s="2">
        <v>193</v>
      </c>
      <c r="B198" s="157">
        <f t="shared" si="9"/>
        <v>2587.0599999999868</v>
      </c>
      <c r="C198" s="157">
        <f t="shared" si="10"/>
        <v>2484.2899999999968</v>
      </c>
      <c r="D198" s="157">
        <f t="shared" si="11"/>
        <v>4140.5699999999879</v>
      </c>
    </row>
    <row r="199" spans="1:4">
      <c r="A199" s="2">
        <v>194</v>
      </c>
      <c r="B199" s="157">
        <f t="shared" si="9"/>
        <v>2599.9299999999866</v>
      </c>
      <c r="C199" s="157">
        <f t="shared" si="10"/>
        <v>2496.6499999999969</v>
      </c>
      <c r="D199" s="157">
        <f t="shared" si="11"/>
        <v>4161.1699999999882</v>
      </c>
    </row>
    <row r="200" spans="1:4">
      <c r="A200" s="2">
        <v>195</v>
      </c>
      <c r="B200" s="157">
        <f t="shared" si="9"/>
        <v>2612.7999999999865</v>
      </c>
      <c r="C200" s="157">
        <f t="shared" si="10"/>
        <v>2509.009999999997</v>
      </c>
      <c r="D200" s="157">
        <f t="shared" si="11"/>
        <v>4181.7699999999886</v>
      </c>
    </row>
    <row r="201" spans="1:4">
      <c r="A201" s="2">
        <v>196</v>
      </c>
      <c r="B201" s="157">
        <f t="shared" si="9"/>
        <v>2625.6699999999864</v>
      </c>
      <c r="C201" s="157">
        <f t="shared" si="10"/>
        <v>2521.3699999999972</v>
      </c>
      <c r="D201" s="157">
        <f t="shared" si="11"/>
        <v>4202.369999999989</v>
      </c>
    </row>
    <row r="202" spans="1:4">
      <c r="A202" s="2">
        <v>197</v>
      </c>
      <c r="B202" s="157">
        <f t="shared" si="9"/>
        <v>2638.5399999999863</v>
      </c>
      <c r="C202" s="157">
        <f t="shared" si="10"/>
        <v>2533.7299999999973</v>
      </c>
      <c r="D202" s="157">
        <f t="shared" si="11"/>
        <v>4222.9699999999893</v>
      </c>
    </row>
    <row r="203" spans="1:4">
      <c r="A203" s="2">
        <v>198</v>
      </c>
      <c r="B203" s="157">
        <f t="shared" si="9"/>
        <v>2651.4099999999862</v>
      </c>
      <c r="C203" s="157">
        <f t="shared" si="10"/>
        <v>2546.0899999999974</v>
      </c>
      <c r="D203" s="157">
        <f t="shared" si="11"/>
        <v>4243.5699999999897</v>
      </c>
    </row>
    <row r="204" spans="1:4">
      <c r="A204" s="2">
        <v>199</v>
      </c>
      <c r="B204" s="157">
        <f t="shared" si="9"/>
        <v>2664.2799999999861</v>
      </c>
      <c r="C204" s="157">
        <f t="shared" si="10"/>
        <v>2558.4499999999975</v>
      </c>
      <c r="D204" s="157">
        <f t="shared" si="11"/>
        <v>4264.1699999999901</v>
      </c>
    </row>
    <row r="205" spans="1:4">
      <c r="A205" s="2">
        <v>200</v>
      </c>
      <c r="B205" s="157">
        <f t="shared" si="9"/>
        <v>2677.149999999986</v>
      </c>
      <c r="C205" s="157">
        <f t="shared" si="10"/>
        <v>2570.8099999999977</v>
      </c>
      <c r="D205" s="157">
        <f t="shared" si="11"/>
        <v>4284.7699999999904</v>
      </c>
    </row>
    <row r="206" spans="1:4">
      <c r="A206" s="2">
        <v>201</v>
      </c>
      <c r="B206" s="157">
        <f t="shared" si="9"/>
        <v>2690.0199999999859</v>
      </c>
      <c r="C206" s="157">
        <f t="shared" si="10"/>
        <v>2583.1699999999978</v>
      </c>
      <c r="D206" s="157">
        <f t="shared" si="11"/>
        <v>4305.3699999999908</v>
      </c>
    </row>
    <row r="207" spans="1:4">
      <c r="A207" s="2">
        <v>202</v>
      </c>
      <c r="B207" s="157">
        <f t="shared" si="9"/>
        <v>2702.8899999999858</v>
      </c>
      <c r="C207" s="157">
        <f t="shared" si="10"/>
        <v>2595.5299999999979</v>
      </c>
      <c r="D207" s="157">
        <f t="shared" si="11"/>
        <v>4325.9699999999912</v>
      </c>
    </row>
    <row r="208" spans="1:4">
      <c r="A208" s="2">
        <v>203</v>
      </c>
      <c r="B208" s="157">
        <f t="shared" si="9"/>
        <v>2715.7599999999857</v>
      </c>
      <c r="C208" s="157">
        <f t="shared" si="10"/>
        <v>2607.8899999999981</v>
      </c>
      <c r="D208" s="157">
        <f t="shared" si="11"/>
        <v>4346.5699999999915</v>
      </c>
    </row>
    <row r="209" spans="1:4">
      <c r="A209" s="2">
        <v>204</v>
      </c>
      <c r="B209" s="157">
        <f t="shared" si="9"/>
        <v>2728.6299999999856</v>
      </c>
      <c r="C209" s="157">
        <f t="shared" si="10"/>
        <v>2620.2499999999982</v>
      </c>
      <c r="D209" s="157">
        <f t="shared" si="11"/>
        <v>4367.1699999999919</v>
      </c>
    </row>
    <row r="210" spans="1:4">
      <c r="A210" s="2">
        <v>205</v>
      </c>
      <c r="B210" s="157">
        <f t="shared" si="9"/>
        <v>2741.4999999999854</v>
      </c>
      <c r="C210" s="157">
        <f t="shared" si="10"/>
        <v>2632.6099999999983</v>
      </c>
      <c r="D210" s="157">
        <f t="shared" si="11"/>
        <v>4387.7699999999923</v>
      </c>
    </row>
    <row r="211" spans="1:4">
      <c r="A211" s="2">
        <v>206</v>
      </c>
      <c r="B211" s="157">
        <f t="shared" si="9"/>
        <v>2754.3699999999853</v>
      </c>
      <c r="C211" s="157">
        <f t="shared" si="10"/>
        <v>2644.9699999999984</v>
      </c>
      <c r="D211" s="157">
        <f t="shared" si="11"/>
        <v>4408.3699999999926</v>
      </c>
    </row>
    <row r="212" spans="1:4">
      <c r="A212" s="2">
        <v>207</v>
      </c>
      <c r="B212" s="157">
        <f t="shared" si="9"/>
        <v>2767.2399999999852</v>
      </c>
      <c r="C212" s="157">
        <f t="shared" si="10"/>
        <v>2657.3299999999986</v>
      </c>
      <c r="D212" s="157">
        <f t="shared" si="11"/>
        <v>4428.969999999993</v>
      </c>
    </row>
    <row r="213" spans="1:4">
      <c r="A213" s="2">
        <v>208</v>
      </c>
      <c r="B213" s="157">
        <f t="shared" si="9"/>
        <v>2780.1099999999851</v>
      </c>
      <c r="C213" s="157">
        <f t="shared" si="10"/>
        <v>2669.6899999999987</v>
      </c>
      <c r="D213" s="157">
        <f t="shared" si="11"/>
        <v>4449.5699999999933</v>
      </c>
    </row>
    <row r="214" spans="1:4">
      <c r="A214" s="2">
        <v>209</v>
      </c>
      <c r="B214" s="157">
        <f t="shared" si="9"/>
        <v>2792.979999999985</v>
      </c>
      <c r="C214" s="157">
        <f t="shared" si="10"/>
        <v>2682.0499999999988</v>
      </c>
      <c r="D214" s="157">
        <f t="shared" si="11"/>
        <v>4470.1699999999937</v>
      </c>
    </row>
    <row r="215" spans="1:4">
      <c r="A215" s="2">
        <v>210</v>
      </c>
      <c r="B215" s="157">
        <f t="shared" si="9"/>
        <v>2805.8499999999849</v>
      </c>
      <c r="C215" s="157">
        <f t="shared" si="10"/>
        <v>2694.4099999999989</v>
      </c>
      <c r="D215" s="157">
        <f t="shared" si="11"/>
        <v>4490.7699999999941</v>
      </c>
    </row>
    <row r="216" spans="1:4">
      <c r="A216" s="2">
        <v>211</v>
      </c>
      <c r="B216" s="157">
        <f t="shared" si="9"/>
        <v>2818.7199999999848</v>
      </c>
      <c r="C216" s="157">
        <f t="shared" si="10"/>
        <v>2706.7699999999991</v>
      </c>
      <c r="D216" s="157">
        <f t="shared" si="11"/>
        <v>4511.3699999999944</v>
      </c>
    </row>
    <row r="217" spans="1:4">
      <c r="A217" s="2">
        <v>212</v>
      </c>
      <c r="B217" s="157">
        <f t="shared" si="9"/>
        <v>2831.5899999999847</v>
      </c>
      <c r="C217" s="157">
        <f t="shared" si="10"/>
        <v>2719.1299999999992</v>
      </c>
      <c r="D217" s="157">
        <f t="shared" si="11"/>
        <v>4531.9699999999948</v>
      </c>
    </row>
    <row r="218" spans="1:4">
      <c r="A218" s="2">
        <v>213</v>
      </c>
      <c r="B218" s="157">
        <f t="shared" si="9"/>
        <v>2844.4599999999846</v>
      </c>
      <c r="C218" s="157">
        <f t="shared" si="10"/>
        <v>2731.4899999999993</v>
      </c>
      <c r="D218" s="157">
        <f t="shared" si="11"/>
        <v>4552.5699999999952</v>
      </c>
    </row>
    <row r="219" spans="1:4">
      <c r="A219" s="2">
        <v>214</v>
      </c>
      <c r="B219" s="157">
        <f t="shared" si="9"/>
        <v>2857.3299999999845</v>
      </c>
      <c r="C219" s="157">
        <f t="shared" si="10"/>
        <v>2743.8499999999995</v>
      </c>
      <c r="D219" s="157">
        <f t="shared" si="11"/>
        <v>4573.1699999999955</v>
      </c>
    </row>
    <row r="220" spans="1:4">
      <c r="A220" s="2">
        <v>215</v>
      </c>
      <c r="B220" s="157">
        <f t="shared" si="9"/>
        <v>2870.1999999999844</v>
      </c>
      <c r="C220" s="157">
        <f t="shared" si="10"/>
        <v>2756.2099999999996</v>
      </c>
      <c r="D220" s="157">
        <f t="shared" si="11"/>
        <v>4593.7699999999959</v>
      </c>
    </row>
    <row r="221" spans="1:4">
      <c r="A221" s="2">
        <v>216</v>
      </c>
      <c r="B221" s="157">
        <f t="shared" si="9"/>
        <v>2883.0699999999842</v>
      </c>
      <c r="C221" s="157">
        <f t="shared" si="10"/>
        <v>2768.5699999999997</v>
      </c>
      <c r="D221" s="157">
        <f t="shared" si="11"/>
        <v>4614.3699999999963</v>
      </c>
    </row>
    <row r="222" spans="1:4">
      <c r="A222" s="2">
        <v>217</v>
      </c>
      <c r="B222" s="157">
        <f t="shared" si="9"/>
        <v>2895.9399999999841</v>
      </c>
      <c r="C222" s="157">
        <f t="shared" si="10"/>
        <v>2780.93</v>
      </c>
      <c r="D222" s="157">
        <f t="shared" si="11"/>
        <v>4634.9699999999966</v>
      </c>
    </row>
    <row r="223" spans="1:4">
      <c r="A223" s="2">
        <v>218</v>
      </c>
      <c r="B223" s="157">
        <f t="shared" si="9"/>
        <v>2908.809999999984</v>
      </c>
      <c r="C223" s="157">
        <f t="shared" si="10"/>
        <v>2793.29</v>
      </c>
      <c r="D223" s="157">
        <f t="shared" si="11"/>
        <v>4655.569999999997</v>
      </c>
    </row>
    <row r="224" spans="1:4">
      <c r="A224" s="2">
        <v>219</v>
      </c>
      <c r="B224" s="157">
        <f t="shared" si="9"/>
        <v>2921.6799999999839</v>
      </c>
      <c r="C224" s="157">
        <f t="shared" si="10"/>
        <v>2805.65</v>
      </c>
      <c r="D224" s="157">
        <f t="shared" si="11"/>
        <v>4676.1699999999973</v>
      </c>
    </row>
    <row r="225" spans="1:4">
      <c r="A225" s="2">
        <v>220</v>
      </c>
      <c r="B225" s="157">
        <f t="shared" si="9"/>
        <v>2934.5499999999838</v>
      </c>
      <c r="C225" s="157">
        <f t="shared" si="10"/>
        <v>2818.01</v>
      </c>
      <c r="D225" s="157">
        <f t="shared" si="11"/>
        <v>4696.7699999999977</v>
      </c>
    </row>
    <row r="226" spans="1:4">
      <c r="A226" s="2">
        <v>221</v>
      </c>
      <c r="B226" s="157">
        <f t="shared" si="9"/>
        <v>2947.4199999999837</v>
      </c>
      <c r="C226" s="157">
        <f t="shared" si="10"/>
        <v>2830.3700000000003</v>
      </c>
      <c r="D226" s="157">
        <f t="shared" si="11"/>
        <v>4717.3699999999981</v>
      </c>
    </row>
    <row r="227" spans="1:4">
      <c r="A227" s="2">
        <v>222</v>
      </c>
      <c r="B227" s="157">
        <f t="shared" si="9"/>
        <v>2960.2899999999836</v>
      </c>
      <c r="C227" s="157">
        <f t="shared" si="10"/>
        <v>2842.7300000000005</v>
      </c>
      <c r="D227" s="157">
        <f t="shared" si="11"/>
        <v>4737.9699999999984</v>
      </c>
    </row>
    <row r="228" spans="1:4">
      <c r="A228" s="2">
        <v>223</v>
      </c>
      <c r="B228" s="157">
        <f t="shared" si="9"/>
        <v>2973.1599999999835</v>
      </c>
      <c r="C228" s="157">
        <f t="shared" si="10"/>
        <v>2855.0900000000006</v>
      </c>
      <c r="D228" s="157">
        <f t="shared" si="11"/>
        <v>4758.5699999999988</v>
      </c>
    </row>
    <row r="229" spans="1:4">
      <c r="A229" s="2">
        <v>224</v>
      </c>
      <c r="B229" s="157">
        <f t="shared" ref="B229:B292" si="12">B228+12.87</f>
        <v>2986.0299999999834</v>
      </c>
      <c r="C229" s="157">
        <f t="shared" ref="C229:C292" si="13">C228+12.36</f>
        <v>2867.4500000000007</v>
      </c>
      <c r="D229" s="157">
        <f t="shared" ref="D229:D292" si="14">D228+20.6</f>
        <v>4779.1699999999992</v>
      </c>
    </row>
    <row r="230" spans="1:4">
      <c r="A230" s="2">
        <v>225</v>
      </c>
      <c r="B230" s="157">
        <f t="shared" si="12"/>
        <v>2998.8999999999833</v>
      </c>
      <c r="C230" s="157">
        <f t="shared" si="13"/>
        <v>2879.8100000000009</v>
      </c>
      <c r="D230" s="157">
        <f t="shared" si="14"/>
        <v>4799.7699999999995</v>
      </c>
    </row>
    <row r="231" spans="1:4">
      <c r="A231" s="2">
        <v>226</v>
      </c>
      <c r="B231" s="157">
        <f t="shared" si="12"/>
        <v>3011.7699999999832</v>
      </c>
      <c r="C231" s="157">
        <f t="shared" si="13"/>
        <v>2892.170000000001</v>
      </c>
      <c r="D231" s="157">
        <f t="shared" si="14"/>
        <v>4820.37</v>
      </c>
    </row>
    <row r="232" spans="1:4">
      <c r="A232" s="2">
        <v>227</v>
      </c>
      <c r="B232" s="157">
        <f t="shared" si="12"/>
        <v>3024.639999999983</v>
      </c>
      <c r="C232" s="157">
        <f t="shared" si="13"/>
        <v>2904.5300000000011</v>
      </c>
      <c r="D232" s="157">
        <f t="shared" si="14"/>
        <v>4840.97</v>
      </c>
    </row>
    <row r="233" spans="1:4">
      <c r="A233" s="2">
        <v>228</v>
      </c>
      <c r="B233" s="157">
        <f t="shared" si="12"/>
        <v>3037.5099999999829</v>
      </c>
      <c r="C233" s="157">
        <f t="shared" si="13"/>
        <v>2916.8900000000012</v>
      </c>
      <c r="D233" s="157">
        <f t="shared" si="14"/>
        <v>4861.5700000000006</v>
      </c>
    </row>
    <row r="234" spans="1:4">
      <c r="A234" s="2">
        <v>229</v>
      </c>
      <c r="B234" s="157">
        <f t="shared" si="12"/>
        <v>3050.3799999999828</v>
      </c>
      <c r="C234" s="157">
        <f t="shared" si="13"/>
        <v>2929.2500000000014</v>
      </c>
      <c r="D234" s="157">
        <f t="shared" si="14"/>
        <v>4882.170000000001</v>
      </c>
    </row>
    <row r="235" spans="1:4">
      <c r="A235" s="2">
        <v>230</v>
      </c>
      <c r="B235" s="157">
        <f t="shared" si="12"/>
        <v>3063.2499999999827</v>
      </c>
      <c r="C235" s="157">
        <f t="shared" si="13"/>
        <v>2941.6100000000015</v>
      </c>
      <c r="D235" s="157">
        <f t="shared" si="14"/>
        <v>4902.7700000000013</v>
      </c>
    </row>
    <row r="236" spans="1:4">
      <c r="A236" s="2">
        <v>231</v>
      </c>
      <c r="B236" s="157">
        <f t="shared" si="12"/>
        <v>3076.1199999999826</v>
      </c>
      <c r="C236" s="157">
        <f t="shared" si="13"/>
        <v>2953.9700000000016</v>
      </c>
      <c r="D236" s="157">
        <f t="shared" si="14"/>
        <v>4923.3700000000017</v>
      </c>
    </row>
    <row r="237" spans="1:4">
      <c r="A237" s="2">
        <v>232</v>
      </c>
      <c r="B237" s="157">
        <f t="shared" si="12"/>
        <v>3088.9899999999825</v>
      </c>
      <c r="C237" s="157">
        <f t="shared" si="13"/>
        <v>2966.3300000000017</v>
      </c>
      <c r="D237" s="157">
        <f t="shared" si="14"/>
        <v>4943.9700000000021</v>
      </c>
    </row>
    <row r="238" spans="1:4">
      <c r="A238" s="2">
        <v>233</v>
      </c>
      <c r="B238" s="157">
        <f t="shared" si="12"/>
        <v>3101.8599999999824</v>
      </c>
      <c r="C238" s="157">
        <f t="shared" si="13"/>
        <v>2978.6900000000019</v>
      </c>
      <c r="D238" s="157">
        <f t="shared" si="14"/>
        <v>4964.5700000000024</v>
      </c>
    </row>
    <row r="239" spans="1:4">
      <c r="A239" s="2">
        <v>234</v>
      </c>
      <c r="B239" s="157">
        <f t="shared" si="12"/>
        <v>3114.7299999999823</v>
      </c>
      <c r="C239" s="157">
        <f t="shared" si="13"/>
        <v>2991.050000000002</v>
      </c>
      <c r="D239" s="157">
        <f t="shared" si="14"/>
        <v>4985.1700000000028</v>
      </c>
    </row>
    <row r="240" spans="1:4">
      <c r="A240" s="2">
        <v>235</v>
      </c>
      <c r="B240" s="157">
        <f t="shared" si="12"/>
        <v>3127.5999999999822</v>
      </c>
      <c r="C240" s="157">
        <f t="shared" si="13"/>
        <v>3003.4100000000021</v>
      </c>
      <c r="D240" s="157">
        <f t="shared" si="14"/>
        <v>5005.7700000000032</v>
      </c>
    </row>
    <row r="241" spans="1:4">
      <c r="A241" s="2">
        <v>236</v>
      </c>
      <c r="B241" s="157">
        <f t="shared" si="12"/>
        <v>3140.4699999999821</v>
      </c>
      <c r="C241" s="157">
        <f t="shared" si="13"/>
        <v>3015.7700000000023</v>
      </c>
      <c r="D241" s="157">
        <f t="shared" si="14"/>
        <v>5026.3700000000035</v>
      </c>
    </row>
    <row r="242" spans="1:4">
      <c r="A242" s="2">
        <v>237</v>
      </c>
      <c r="B242" s="157">
        <f t="shared" si="12"/>
        <v>3153.339999999982</v>
      </c>
      <c r="C242" s="157">
        <f t="shared" si="13"/>
        <v>3028.1300000000024</v>
      </c>
      <c r="D242" s="157">
        <f t="shared" si="14"/>
        <v>5046.9700000000039</v>
      </c>
    </row>
    <row r="243" spans="1:4">
      <c r="A243" s="2">
        <v>238</v>
      </c>
      <c r="B243" s="157">
        <f t="shared" si="12"/>
        <v>3166.2099999999818</v>
      </c>
      <c r="C243" s="157">
        <f t="shared" si="13"/>
        <v>3040.4900000000025</v>
      </c>
      <c r="D243" s="157">
        <f t="shared" si="14"/>
        <v>5067.5700000000043</v>
      </c>
    </row>
    <row r="244" spans="1:4">
      <c r="A244" s="2">
        <v>239</v>
      </c>
      <c r="B244" s="157">
        <f t="shared" si="12"/>
        <v>3179.0799999999817</v>
      </c>
      <c r="C244" s="157">
        <f t="shared" si="13"/>
        <v>3052.8500000000026</v>
      </c>
      <c r="D244" s="157">
        <f t="shared" si="14"/>
        <v>5088.1700000000046</v>
      </c>
    </row>
    <row r="245" spans="1:4">
      <c r="A245" s="2">
        <v>240</v>
      </c>
      <c r="B245" s="157">
        <f t="shared" si="12"/>
        <v>3191.9499999999816</v>
      </c>
      <c r="C245" s="157">
        <f t="shared" si="13"/>
        <v>3065.2100000000028</v>
      </c>
      <c r="D245" s="157">
        <f t="shared" si="14"/>
        <v>5108.770000000005</v>
      </c>
    </row>
    <row r="246" spans="1:4">
      <c r="A246" s="2">
        <v>241</v>
      </c>
      <c r="B246" s="157">
        <f t="shared" si="12"/>
        <v>3204.8199999999815</v>
      </c>
      <c r="C246" s="157">
        <f t="shared" si="13"/>
        <v>3077.5700000000029</v>
      </c>
      <c r="D246" s="157">
        <f t="shared" si="14"/>
        <v>5129.3700000000053</v>
      </c>
    </row>
    <row r="247" spans="1:4">
      <c r="A247" s="2">
        <v>242</v>
      </c>
      <c r="B247" s="157">
        <f t="shared" si="12"/>
        <v>3217.6899999999814</v>
      </c>
      <c r="C247" s="157">
        <f t="shared" si="13"/>
        <v>3089.930000000003</v>
      </c>
      <c r="D247" s="157">
        <f t="shared" si="14"/>
        <v>5149.9700000000057</v>
      </c>
    </row>
    <row r="248" spans="1:4">
      <c r="A248" s="2">
        <v>243</v>
      </c>
      <c r="B248" s="157">
        <f t="shared" si="12"/>
        <v>3230.5599999999813</v>
      </c>
      <c r="C248" s="157">
        <f t="shared" si="13"/>
        <v>3102.2900000000031</v>
      </c>
      <c r="D248" s="157">
        <f t="shared" si="14"/>
        <v>5170.5700000000061</v>
      </c>
    </row>
    <row r="249" spans="1:4">
      <c r="A249" s="2">
        <v>244</v>
      </c>
      <c r="B249" s="157">
        <f t="shared" si="12"/>
        <v>3243.4299999999812</v>
      </c>
      <c r="C249" s="157">
        <f t="shared" si="13"/>
        <v>3114.6500000000033</v>
      </c>
      <c r="D249" s="157">
        <f t="shared" si="14"/>
        <v>5191.1700000000064</v>
      </c>
    </row>
    <row r="250" spans="1:4">
      <c r="A250" s="2">
        <v>245</v>
      </c>
      <c r="B250" s="157">
        <f t="shared" si="12"/>
        <v>3256.2999999999811</v>
      </c>
      <c r="C250" s="157">
        <f t="shared" si="13"/>
        <v>3127.0100000000034</v>
      </c>
      <c r="D250" s="157">
        <f t="shared" si="14"/>
        <v>5211.7700000000068</v>
      </c>
    </row>
    <row r="251" spans="1:4">
      <c r="A251" s="2">
        <v>246</v>
      </c>
      <c r="B251" s="157">
        <f t="shared" si="12"/>
        <v>3269.169999999981</v>
      </c>
      <c r="C251" s="157">
        <f t="shared" si="13"/>
        <v>3139.3700000000035</v>
      </c>
      <c r="D251" s="157">
        <f t="shared" si="14"/>
        <v>5232.3700000000072</v>
      </c>
    </row>
    <row r="252" spans="1:4">
      <c r="A252" s="2">
        <v>247</v>
      </c>
      <c r="B252" s="157">
        <f t="shared" si="12"/>
        <v>3282.0399999999809</v>
      </c>
      <c r="C252" s="157">
        <f t="shared" si="13"/>
        <v>3151.7300000000037</v>
      </c>
      <c r="D252" s="157">
        <f t="shared" si="14"/>
        <v>5252.9700000000075</v>
      </c>
    </row>
    <row r="253" spans="1:4">
      <c r="A253" s="2">
        <v>248</v>
      </c>
      <c r="B253" s="157">
        <f t="shared" si="12"/>
        <v>3294.9099999999808</v>
      </c>
      <c r="C253" s="157">
        <f t="shared" si="13"/>
        <v>3164.0900000000038</v>
      </c>
      <c r="D253" s="157">
        <f t="shared" si="14"/>
        <v>5273.5700000000079</v>
      </c>
    </row>
    <row r="254" spans="1:4">
      <c r="A254" s="2">
        <v>249</v>
      </c>
      <c r="B254" s="157">
        <f t="shared" si="12"/>
        <v>3307.7799999999806</v>
      </c>
      <c r="C254" s="157">
        <f t="shared" si="13"/>
        <v>3176.4500000000039</v>
      </c>
      <c r="D254" s="157">
        <f t="shared" si="14"/>
        <v>5294.1700000000083</v>
      </c>
    </row>
    <row r="255" spans="1:4">
      <c r="A255" s="2">
        <v>250</v>
      </c>
      <c r="B255" s="157">
        <f t="shared" si="12"/>
        <v>3320.6499999999805</v>
      </c>
      <c r="C255" s="157">
        <f t="shared" si="13"/>
        <v>3188.810000000004</v>
      </c>
      <c r="D255" s="157">
        <f t="shared" si="14"/>
        <v>5314.7700000000086</v>
      </c>
    </row>
    <row r="256" spans="1:4">
      <c r="A256" s="2">
        <v>251</v>
      </c>
      <c r="B256" s="157">
        <f t="shared" si="12"/>
        <v>3333.5199999999804</v>
      </c>
      <c r="C256" s="157">
        <f t="shared" si="13"/>
        <v>3201.1700000000042</v>
      </c>
      <c r="D256" s="157">
        <f t="shared" si="14"/>
        <v>5335.370000000009</v>
      </c>
    </row>
    <row r="257" spans="1:4">
      <c r="A257" s="2">
        <v>252</v>
      </c>
      <c r="B257" s="157">
        <f t="shared" si="12"/>
        <v>3346.3899999999803</v>
      </c>
      <c r="C257" s="157">
        <f t="shared" si="13"/>
        <v>3213.5300000000043</v>
      </c>
      <c r="D257" s="157">
        <f t="shared" si="14"/>
        <v>5355.9700000000093</v>
      </c>
    </row>
    <row r="258" spans="1:4">
      <c r="A258" s="2">
        <v>253</v>
      </c>
      <c r="B258" s="157">
        <f t="shared" si="12"/>
        <v>3359.2599999999802</v>
      </c>
      <c r="C258" s="157">
        <f t="shared" si="13"/>
        <v>3225.8900000000044</v>
      </c>
      <c r="D258" s="157">
        <f t="shared" si="14"/>
        <v>5376.5700000000097</v>
      </c>
    </row>
    <row r="259" spans="1:4">
      <c r="A259" s="2">
        <v>254</v>
      </c>
      <c r="B259" s="157">
        <f t="shared" si="12"/>
        <v>3372.1299999999801</v>
      </c>
      <c r="C259" s="157">
        <f t="shared" si="13"/>
        <v>3238.2500000000045</v>
      </c>
      <c r="D259" s="157">
        <f t="shared" si="14"/>
        <v>5397.1700000000101</v>
      </c>
    </row>
    <row r="260" spans="1:4">
      <c r="A260" s="2">
        <v>255</v>
      </c>
      <c r="B260" s="157">
        <f t="shared" si="12"/>
        <v>3384.99999999998</v>
      </c>
      <c r="C260" s="157">
        <f t="shared" si="13"/>
        <v>3250.6100000000047</v>
      </c>
      <c r="D260" s="157">
        <f t="shared" si="14"/>
        <v>5417.7700000000104</v>
      </c>
    </row>
    <row r="261" spans="1:4">
      <c r="A261" s="2">
        <v>256</v>
      </c>
      <c r="B261" s="157">
        <f t="shared" si="12"/>
        <v>3397.8699999999799</v>
      </c>
      <c r="C261" s="157">
        <f t="shared" si="13"/>
        <v>3262.9700000000048</v>
      </c>
      <c r="D261" s="157">
        <f t="shared" si="14"/>
        <v>5438.3700000000108</v>
      </c>
    </row>
    <row r="262" spans="1:4">
      <c r="A262" s="2">
        <v>257</v>
      </c>
      <c r="B262" s="157">
        <f t="shared" si="12"/>
        <v>3410.7399999999798</v>
      </c>
      <c r="C262" s="157">
        <f t="shared" si="13"/>
        <v>3275.3300000000049</v>
      </c>
      <c r="D262" s="157">
        <f t="shared" si="14"/>
        <v>5458.9700000000112</v>
      </c>
    </row>
    <row r="263" spans="1:4">
      <c r="A263" s="2">
        <v>258</v>
      </c>
      <c r="B263" s="157">
        <f t="shared" si="12"/>
        <v>3423.6099999999797</v>
      </c>
      <c r="C263" s="157">
        <f t="shared" si="13"/>
        <v>3287.6900000000051</v>
      </c>
      <c r="D263" s="157">
        <f t="shared" si="14"/>
        <v>5479.5700000000115</v>
      </c>
    </row>
    <row r="264" spans="1:4">
      <c r="A264" s="2">
        <v>259</v>
      </c>
      <c r="B264" s="157">
        <f t="shared" si="12"/>
        <v>3436.4799999999796</v>
      </c>
      <c r="C264" s="157">
        <f t="shared" si="13"/>
        <v>3300.0500000000052</v>
      </c>
      <c r="D264" s="157">
        <f t="shared" si="14"/>
        <v>5500.1700000000119</v>
      </c>
    </row>
    <row r="265" spans="1:4">
      <c r="A265" s="2">
        <v>260</v>
      </c>
      <c r="B265" s="157">
        <f t="shared" si="12"/>
        <v>3449.3499999999794</v>
      </c>
      <c r="C265" s="157">
        <f t="shared" si="13"/>
        <v>3312.4100000000053</v>
      </c>
      <c r="D265" s="157">
        <f t="shared" si="14"/>
        <v>5520.7700000000123</v>
      </c>
    </row>
    <row r="266" spans="1:4">
      <c r="A266" s="2">
        <v>261</v>
      </c>
      <c r="B266" s="157">
        <f t="shared" si="12"/>
        <v>3462.2199999999793</v>
      </c>
      <c r="C266" s="157">
        <f t="shared" si="13"/>
        <v>3324.7700000000054</v>
      </c>
      <c r="D266" s="157">
        <f t="shared" si="14"/>
        <v>5541.3700000000126</v>
      </c>
    </row>
    <row r="267" spans="1:4">
      <c r="A267" s="2">
        <v>262</v>
      </c>
      <c r="B267" s="157">
        <f t="shared" si="12"/>
        <v>3475.0899999999792</v>
      </c>
      <c r="C267" s="157">
        <f t="shared" si="13"/>
        <v>3337.1300000000056</v>
      </c>
      <c r="D267" s="157">
        <f t="shared" si="14"/>
        <v>5561.970000000013</v>
      </c>
    </row>
    <row r="268" spans="1:4">
      <c r="A268" s="2">
        <v>263</v>
      </c>
      <c r="B268" s="157">
        <f t="shared" si="12"/>
        <v>3487.9599999999791</v>
      </c>
      <c r="C268" s="157">
        <f t="shared" si="13"/>
        <v>3349.4900000000057</v>
      </c>
      <c r="D268" s="157">
        <f t="shared" si="14"/>
        <v>5582.5700000000134</v>
      </c>
    </row>
    <row r="269" spans="1:4">
      <c r="A269" s="2">
        <v>264</v>
      </c>
      <c r="B269" s="157">
        <f t="shared" si="12"/>
        <v>3500.829999999979</v>
      </c>
      <c r="C269" s="157">
        <f t="shared" si="13"/>
        <v>3361.8500000000058</v>
      </c>
      <c r="D269" s="157">
        <f t="shared" si="14"/>
        <v>5603.1700000000137</v>
      </c>
    </row>
    <row r="270" spans="1:4">
      <c r="A270" s="2">
        <v>265</v>
      </c>
      <c r="B270" s="157">
        <f t="shared" si="12"/>
        <v>3513.6999999999789</v>
      </c>
      <c r="C270" s="157">
        <f t="shared" si="13"/>
        <v>3374.2100000000059</v>
      </c>
      <c r="D270" s="157">
        <f t="shared" si="14"/>
        <v>5623.7700000000141</v>
      </c>
    </row>
    <row r="271" spans="1:4">
      <c r="A271" s="2">
        <v>266</v>
      </c>
      <c r="B271" s="157">
        <f t="shared" si="12"/>
        <v>3526.5699999999788</v>
      </c>
      <c r="C271" s="157">
        <f t="shared" si="13"/>
        <v>3386.5700000000061</v>
      </c>
      <c r="D271" s="157">
        <f t="shared" si="14"/>
        <v>5644.3700000000144</v>
      </c>
    </row>
    <row r="272" spans="1:4">
      <c r="A272" s="2">
        <v>267</v>
      </c>
      <c r="B272" s="157">
        <f t="shared" si="12"/>
        <v>3539.4399999999787</v>
      </c>
      <c r="C272" s="157">
        <f t="shared" si="13"/>
        <v>3398.9300000000062</v>
      </c>
      <c r="D272" s="157">
        <f t="shared" si="14"/>
        <v>5664.9700000000148</v>
      </c>
    </row>
    <row r="273" spans="1:4">
      <c r="A273" s="2">
        <v>268</v>
      </c>
      <c r="B273" s="157">
        <f t="shared" si="12"/>
        <v>3552.3099999999786</v>
      </c>
      <c r="C273" s="157">
        <f t="shared" si="13"/>
        <v>3411.2900000000063</v>
      </c>
      <c r="D273" s="157">
        <f t="shared" si="14"/>
        <v>5685.5700000000152</v>
      </c>
    </row>
    <row r="274" spans="1:4">
      <c r="A274" s="2">
        <v>269</v>
      </c>
      <c r="B274" s="157">
        <f t="shared" si="12"/>
        <v>3565.1799999999785</v>
      </c>
      <c r="C274" s="157">
        <f t="shared" si="13"/>
        <v>3423.6500000000065</v>
      </c>
      <c r="D274" s="157">
        <f t="shared" si="14"/>
        <v>5706.1700000000155</v>
      </c>
    </row>
    <row r="275" spans="1:4">
      <c r="A275" s="2">
        <v>270</v>
      </c>
      <c r="B275" s="157">
        <f t="shared" si="12"/>
        <v>3578.0499999999784</v>
      </c>
      <c r="C275" s="157">
        <f t="shared" si="13"/>
        <v>3436.0100000000066</v>
      </c>
      <c r="D275" s="157">
        <f t="shared" si="14"/>
        <v>5726.7700000000159</v>
      </c>
    </row>
    <row r="276" spans="1:4">
      <c r="A276" s="2">
        <v>271</v>
      </c>
      <c r="B276" s="157">
        <f t="shared" si="12"/>
        <v>3590.9199999999782</v>
      </c>
      <c r="C276" s="157">
        <f t="shared" si="13"/>
        <v>3448.3700000000067</v>
      </c>
      <c r="D276" s="157">
        <f t="shared" si="14"/>
        <v>5747.3700000000163</v>
      </c>
    </row>
    <row r="277" spans="1:4">
      <c r="A277" s="2">
        <v>272</v>
      </c>
      <c r="B277" s="157">
        <f t="shared" si="12"/>
        <v>3603.7899999999781</v>
      </c>
      <c r="C277" s="157">
        <f t="shared" si="13"/>
        <v>3460.7300000000068</v>
      </c>
      <c r="D277" s="157">
        <f t="shared" si="14"/>
        <v>5767.9700000000166</v>
      </c>
    </row>
    <row r="278" spans="1:4">
      <c r="A278" s="2">
        <v>273</v>
      </c>
      <c r="B278" s="157">
        <f t="shared" si="12"/>
        <v>3616.659999999978</v>
      </c>
      <c r="C278" s="157">
        <f t="shared" si="13"/>
        <v>3473.090000000007</v>
      </c>
      <c r="D278" s="157">
        <f t="shared" si="14"/>
        <v>5788.570000000017</v>
      </c>
    </row>
    <row r="279" spans="1:4">
      <c r="A279" s="2">
        <v>274</v>
      </c>
      <c r="B279" s="157">
        <f t="shared" si="12"/>
        <v>3629.5299999999779</v>
      </c>
      <c r="C279" s="157">
        <f t="shared" si="13"/>
        <v>3485.4500000000071</v>
      </c>
      <c r="D279" s="157">
        <f t="shared" si="14"/>
        <v>5809.1700000000174</v>
      </c>
    </row>
    <row r="280" spans="1:4">
      <c r="A280" s="2">
        <v>275</v>
      </c>
      <c r="B280" s="157">
        <f t="shared" si="12"/>
        <v>3642.3999999999778</v>
      </c>
      <c r="C280" s="157">
        <f t="shared" si="13"/>
        <v>3497.8100000000072</v>
      </c>
      <c r="D280" s="157">
        <f t="shared" si="14"/>
        <v>5829.7700000000177</v>
      </c>
    </row>
    <row r="281" spans="1:4">
      <c r="A281" s="2">
        <v>276</v>
      </c>
      <c r="B281" s="157">
        <f t="shared" si="12"/>
        <v>3655.2699999999777</v>
      </c>
      <c r="C281" s="157">
        <f t="shared" si="13"/>
        <v>3510.1700000000073</v>
      </c>
      <c r="D281" s="157">
        <f t="shared" si="14"/>
        <v>5850.3700000000181</v>
      </c>
    </row>
    <row r="282" spans="1:4">
      <c r="A282" s="2">
        <v>277</v>
      </c>
      <c r="B282" s="157">
        <f t="shared" si="12"/>
        <v>3668.1399999999776</v>
      </c>
      <c r="C282" s="157">
        <f t="shared" si="13"/>
        <v>3522.5300000000075</v>
      </c>
      <c r="D282" s="157">
        <f t="shared" si="14"/>
        <v>5870.9700000000184</v>
      </c>
    </row>
    <row r="283" spans="1:4">
      <c r="A283" s="2">
        <v>278</v>
      </c>
      <c r="B283" s="157">
        <f t="shared" si="12"/>
        <v>3681.0099999999775</v>
      </c>
      <c r="C283" s="157">
        <f t="shared" si="13"/>
        <v>3534.8900000000076</v>
      </c>
      <c r="D283" s="157">
        <f t="shared" si="14"/>
        <v>5891.5700000000188</v>
      </c>
    </row>
    <row r="284" spans="1:4">
      <c r="A284" s="2">
        <v>279</v>
      </c>
      <c r="B284" s="157">
        <f t="shared" si="12"/>
        <v>3693.8799999999774</v>
      </c>
      <c r="C284" s="157">
        <f t="shared" si="13"/>
        <v>3547.2500000000077</v>
      </c>
      <c r="D284" s="157">
        <f t="shared" si="14"/>
        <v>5912.1700000000192</v>
      </c>
    </row>
    <row r="285" spans="1:4">
      <c r="A285" s="2">
        <v>280</v>
      </c>
      <c r="B285" s="157">
        <f t="shared" si="12"/>
        <v>3706.7499999999773</v>
      </c>
      <c r="C285" s="157">
        <f t="shared" si="13"/>
        <v>3559.6100000000079</v>
      </c>
      <c r="D285" s="157">
        <f t="shared" si="14"/>
        <v>5932.7700000000195</v>
      </c>
    </row>
    <row r="286" spans="1:4">
      <c r="A286" s="2">
        <v>281</v>
      </c>
      <c r="B286" s="157">
        <f t="shared" si="12"/>
        <v>3719.6199999999772</v>
      </c>
      <c r="C286" s="157">
        <f t="shared" si="13"/>
        <v>3571.970000000008</v>
      </c>
      <c r="D286" s="157">
        <f t="shared" si="14"/>
        <v>5953.3700000000199</v>
      </c>
    </row>
    <row r="287" spans="1:4">
      <c r="A287" s="2">
        <v>282</v>
      </c>
      <c r="B287" s="157">
        <f t="shared" si="12"/>
        <v>3732.489999999977</v>
      </c>
      <c r="C287" s="157">
        <f t="shared" si="13"/>
        <v>3584.3300000000081</v>
      </c>
      <c r="D287" s="157">
        <f t="shared" si="14"/>
        <v>5973.9700000000203</v>
      </c>
    </row>
    <row r="288" spans="1:4">
      <c r="A288" s="2">
        <v>283</v>
      </c>
      <c r="B288" s="157">
        <f t="shared" si="12"/>
        <v>3745.3599999999769</v>
      </c>
      <c r="C288" s="157">
        <f t="shared" si="13"/>
        <v>3596.6900000000082</v>
      </c>
      <c r="D288" s="157">
        <f t="shared" si="14"/>
        <v>5994.5700000000206</v>
      </c>
    </row>
    <row r="289" spans="1:4">
      <c r="A289" s="2">
        <v>284</v>
      </c>
      <c r="B289" s="157">
        <f t="shared" si="12"/>
        <v>3758.2299999999768</v>
      </c>
      <c r="C289" s="157">
        <f t="shared" si="13"/>
        <v>3609.0500000000084</v>
      </c>
      <c r="D289" s="157">
        <f t="shared" si="14"/>
        <v>6015.170000000021</v>
      </c>
    </row>
    <row r="290" spans="1:4">
      <c r="A290" s="2">
        <v>285</v>
      </c>
      <c r="B290" s="157">
        <f t="shared" si="12"/>
        <v>3771.0999999999767</v>
      </c>
      <c r="C290" s="157">
        <f t="shared" si="13"/>
        <v>3621.4100000000085</v>
      </c>
      <c r="D290" s="157">
        <f t="shared" si="14"/>
        <v>6035.7700000000214</v>
      </c>
    </row>
    <row r="291" spans="1:4">
      <c r="A291" s="2">
        <v>286</v>
      </c>
      <c r="B291" s="157">
        <f t="shared" si="12"/>
        <v>3783.9699999999766</v>
      </c>
      <c r="C291" s="157">
        <f t="shared" si="13"/>
        <v>3633.7700000000086</v>
      </c>
      <c r="D291" s="157">
        <f t="shared" si="14"/>
        <v>6056.3700000000217</v>
      </c>
    </row>
    <row r="292" spans="1:4">
      <c r="A292" s="2">
        <v>287</v>
      </c>
      <c r="B292" s="157">
        <f t="shared" si="12"/>
        <v>3796.8399999999765</v>
      </c>
      <c r="C292" s="157">
        <f t="shared" si="13"/>
        <v>3646.1300000000087</v>
      </c>
      <c r="D292" s="157">
        <f t="shared" si="14"/>
        <v>6076.9700000000221</v>
      </c>
    </row>
    <row r="293" spans="1:4">
      <c r="A293" s="2">
        <v>288</v>
      </c>
      <c r="B293" s="157">
        <f t="shared" ref="B293:B305" si="15">B292+12.87</f>
        <v>3809.7099999999764</v>
      </c>
      <c r="C293" s="157">
        <f t="shared" ref="C293:C305" si="16">C292+12.36</f>
        <v>3658.4900000000089</v>
      </c>
      <c r="D293" s="157">
        <f t="shared" ref="D293:D305" si="17">D292+20.6</f>
        <v>6097.5700000000224</v>
      </c>
    </row>
    <row r="294" spans="1:4">
      <c r="A294" s="2">
        <v>289</v>
      </c>
      <c r="B294" s="157">
        <f t="shared" si="15"/>
        <v>3822.5799999999763</v>
      </c>
      <c r="C294" s="157">
        <f t="shared" si="16"/>
        <v>3670.850000000009</v>
      </c>
      <c r="D294" s="157">
        <f t="shared" si="17"/>
        <v>6118.1700000000228</v>
      </c>
    </row>
    <row r="295" spans="1:4">
      <c r="A295" s="2">
        <v>290</v>
      </c>
      <c r="B295" s="157">
        <f t="shared" si="15"/>
        <v>3835.4499999999762</v>
      </c>
      <c r="C295" s="157">
        <f t="shared" si="16"/>
        <v>3683.2100000000091</v>
      </c>
      <c r="D295" s="157">
        <f t="shared" si="17"/>
        <v>6138.7700000000232</v>
      </c>
    </row>
    <row r="296" spans="1:4">
      <c r="A296" s="2">
        <v>291</v>
      </c>
      <c r="B296" s="157">
        <f t="shared" si="15"/>
        <v>3848.3199999999761</v>
      </c>
      <c r="C296" s="157">
        <f t="shared" si="16"/>
        <v>3695.5700000000093</v>
      </c>
      <c r="D296" s="157">
        <f t="shared" si="17"/>
        <v>6159.3700000000235</v>
      </c>
    </row>
    <row r="297" spans="1:4">
      <c r="A297" s="2">
        <v>292</v>
      </c>
      <c r="B297" s="157">
        <f t="shared" si="15"/>
        <v>3861.189999999976</v>
      </c>
      <c r="C297" s="157">
        <f t="shared" si="16"/>
        <v>3707.9300000000094</v>
      </c>
      <c r="D297" s="157">
        <f t="shared" si="17"/>
        <v>6179.9700000000239</v>
      </c>
    </row>
    <row r="298" spans="1:4">
      <c r="A298" s="2">
        <v>293</v>
      </c>
      <c r="B298" s="157">
        <f t="shared" si="15"/>
        <v>3874.0599999999758</v>
      </c>
      <c r="C298" s="157">
        <f t="shared" si="16"/>
        <v>3720.2900000000095</v>
      </c>
      <c r="D298" s="157">
        <f t="shared" si="17"/>
        <v>6200.5700000000243</v>
      </c>
    </row>
    <row r="299" spans="1:4">
      <c r="A299" s="2">
        <v>294</v>
      </c>
      <c r="B299" s="157">
        <f t="shared" si="15"/>
        <v>3886.9299999999757</v>
      </c>
      <c r="C299" s="157">
        <f t="shared" si="16"/>
        <v>3732.6500000000096</v>
      </c>
      <c r="D299" s="157">
        <f t="shared" si="17"/>
        <v>6221.1700000000246</v>
      </c>
    </row>
    <row r="300" spans="1:4">
      <c r="A300" s="2">
        <v>295</v>
      </c>
      <c r="B300" s="157">
        <f t="shared" si="15"/>
        <v>3899.7999999999756</v>
      </c>
      <c r="C300" s="157">
        <f t="shared" si="16"/>
        <v>3745.0100000000098</v>
      </c>
      <c r="D300" s="157">
        <f t="shared" si="17"/>
        <v>6241.770000000025</v>
      </c>
    </row>
    <row r="301" spans="1:4">
      <c r="A301" s="2">
        <v>296</v>
      </c>
      <c r="B301" s="157">
        <f t="shared" si="15"/>
        <v>3912.6699999999755</v>
      </c>
      <c r="C301" s="157">
        <f t="shared" si="16"/>
        <v>3757.3700000000099</v>
      </c>
      <c r="D301" s="157">
        <f t="shared" si="17"/>
        <v>6262.3700000000254</v>
      </c>
    </row>
    <row r="302" spans="1:4">
      <c r="A302" s="2">
        <v>297</v>
      </c>
      <c r="B302" s="157">
        <f t="shared" si="15"/>
        <v>3925.5399999999754</v>
      </c>
      <c r="C302" s="157">
        <f t="shared" si="16"/>
        <v>3769.73000000001</v>
      </c>
      <c r="D302" s="157">
        <f t="shared" si="17"/>
        <v>6282.9700000000257</v>
      </c>
    </row>
    <row r="303" spans="1:4">
      <c r="A303" s="2">
        <v>298</v>
      </c>
      <c r="B303" s="157">
        <f t="shared" si="15"/>
        <v>3938.4099999999753</v>
      </c>
      <c r="C303" s="157">
        <f t="shared" si="16"/>
        <v>3782.0900000000101</v>
      </c>
      <c r="D303" s="157">
        <f t="shared" si="17"/>
        <v>6303.5700000000261</v>
      </c>
    </row>
    <row r="304" spans="1:4">
      <c r="A304" s="2">
        <v>299</v>
      </c>
      <c r="B304" s="157">
        <f t="shared" si="15"/>
        <v>3951.2799999999752</v>
      </c>
      <c r="C304" s="157">
        <f t="shared" si="16"/>
        <v>3794.4500000000103</v>
      </c>
      <c r="D304" s="157">
        <f t="shared" si="17"/>
        <v>6324.1700000000264</v>
      </c>
    </row>
    <row r="305" spans="1:4">
      <c r="A305" s="2">
        <v>300</v>
      </c>
      <c r="B305" s="157">
        <f t="shared" si="15"/>
        <v>3964.1499999999751</v>
      </c>
      <c r="C305" s="157">
        <f t="shared" si="16"/>
        <v>3806.8100000000104</v>
      </c>
      <c r="D305" s="157">
        <f t="shared" si="17"/>
        <v>6344.7700000000268</v>
      </c>
    </row>
  </sheetData>
  <mergeCells count="3">
    <mergeCell ref="A1:D1"/>
    <mergeCell ref="B2:D2"/>
    <mergeCell ref="A3:A4"/>
  </mergeCells>
  <pageMargins left="0.75" right="0.75" top="1" bottom="1" header="0.5" footer="0.5"/>
  <pageSetup scale="96" orientation="portrait" r:id="rId1"/>
  <headerFooter alignWithMargins="0"/>
  <rowBreaks count="1" manualBreakCount="1">
    <brk id="99"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J70"/>
  <sheetViews>
    <sheetView view="pageBreakPreview" topLeftCell="A31" zoomScale="115" zoomScaleNormal="85" zoomScaleSheetLayoutView="115" workbookViewId="0">
      <selection activeCell="E39" sqref="E39"/>
    </sheetView>
  </sheetViews>
  <sheetFormatPr defaultRowHeight="12.75"/>
  <cols>
    <col min="1" max="1" width="6" style="35" customWidth="1"/>
    <col min="2" max="2" width="7.140625" style="36" customWidth="1"/>
    <col min="3" max="3" width="5.7109375" style="37" customWidth="1"/>
    <col min="4" max="4" width="48.5703125" style="37" customWidth="1"/>
    <col min="5" max="5" width="10.5703125" style="39" customWidth="1"/>
    <col min="6" max="6" width="11" style="129" customWidth="1"/>
    <col min="7" max="7" width="7.7109375" style="38" bestFit="1" customWidth="1"/>
    <col min="8" max="8" width="11.7109375" style="36" customWidth="1"/>
    <col min="9" max="9" width="1.28515625" style="39" hidden="1" customWidth="1"/>
    <col min="10" max="10" width="9.140625" style="39"/>
    <col min="11" max="16384" width="9.140625" style="40"/>
  </cols>
  <sheetData>
    <row r="1" spans="1:10" ht="29.25" customHeight="1">
      <c r="A1" s="462" t="s">
        <v>250</v>
      </c>
      <c r="B1" s="462"/>
      <c r="C1" s="462"/>
      <c r="D1" s="462"/>
      <c r="E1" s="462"/>
      <c r="F1" s="462"/>
      <c r="G1" s="462"/>
      <c r="H1" s="462"/>
    </row>
    <row r="2" spans="1:10" s="69" customFormat="1" ht="46.5" customHeight="1">
      <c r="A2" s="469" t="str">
        <f>'lead 2025-26'!B3</f>
        <v xml:space="preserve">Name of the work : </v>
      </c>
      <c r="B2" s="469"/>
      <c r="C2" s="469"/>
      <c r="D2" s="470" t="str">
        <f>'lead 2025-26'!C3</f>
        <v>Gravelling the road from Nagaiah kunta road to Gaddam vinodsai fields in Vepagumpalli village and GP of P.C.Palli mandal.</v>
      </c>
      <c r="E2" s="470"/>
      <c r="F2" s="470"/>
      <c r="G2" s="470"/>
      <c r="H2" s="470"/>
      <c r="I2" s="68"/>
      <c r="J2" s="68"/>
    </row>
    <row r="3" spans="1:10" s="69" customFormat="1" ht="24" customHeight="1">
      <c r="A3" s="68"/>
      <c r="B3" s="70"/>
      <c r="C3" s="71"/>
      <c r="D3" s="327"/>
      <c r="E3" s="328"/>
      <c r="F3" s="331" t="str">
        <f>'lead 2025-26'!I4</f>
        <v xml:space="preserve">Est. Cost Rs: </v>
      </c>
      <c r="G3" s="471" t="str">
        <f>'lead 2025-26'!K4</f>
        <v>5.00 Lakhs</v>
      </c>
      <c r="H3" s="471"/>
      <c r="I3" s="68"/>
      <c r="J3" s="68"/>
    </row>
    <row r="4" spans="1:10" s="46" customFormat="1" ht="21.75" customHeight="1">
      <c r="A4" s="41" t="s">
        <v>32</v>
      </c>
      <c r="B4" s="42" t="s">
        <v>5</v>
      </c>
      <c r="C4" s="43" t="s">
        <v>3</v>
      </c>
      <c r="D4" s="44" t="s">
        <v>6</v>
      </c>
      <c r="E4" s="44" t="s">
        <v>108</v>
      </c>
      <c r="F4" s="45" t="s">
        <v>7</v>
      </c>
      <c r="G4" s="45" t="s">
        <v>8</v>
      </c>
      <c r="H4" s="45" t="s">
        <v>9</v>
      </c>
    </row>
    <row r="5" spans="1:10" s="22" customFormat="1">
      <c r="A5" s="47">
        <v>1</v>
      </c>
      <c r="B5" s="48">
        <v>2</v>
      </c>
      <c r="C5" s="49">
        <v>3</v>
      </c>
      <c r="D5" s="50">
        <v>4</v>
      </c>
      <c r="E5" s="50">
        <v>5</v>
      </c>
      <c r="F5" s="51">
        <v>6</v>
      </c>
      <c r="G5" s="51">
        <v>7</v>
      </c>
      <c r="H5" s="51">
        <v>8</v>
      </c>
    </row>
    <row r="6" spans="1:10" s="31" customFormat="1" ht="21" customHeight="1">
      <c r="A6" s="74">
        <v>1</v>
      </c>
      <c r="B6" s="463" t="s">
        <v>226</v>
      </c>
      <c r="C6" s="464"/>
      <c r="D6" s="173" t="s">
        <v>227</v>
      </c>
      <c r="E6" s="41"/>
      <c r="F6" s="337"/>
      <c r="G6" s="85"/>
      <c r="H6" s="230"/>
    </row>
    <row r="7" spans="1:10" s="31" customFormat="1" ht="102">
      <c r="A7" s="74"/>
      <c r="B7" s="232"/>
      <c r="C7" s="90"/>
      <c r="D7" s="325" t="s">
        <v>228</v>
      </c>
      <c r="E7" s="83"/>
      <c r="F7" s="337"/>
      <c r="G7" s="85"/>
      <c r="H7" s="230"/>
    </row>
    <row r="8" spans="1:10" s="31" customFormat="1">
      <c r="A8" s="74"/>
      <c r="B8" s="232"/>
      <c r="C8" s="90"/>
      <c r="D8" s="325" t="s">
        <v>229</v>
      </c>
      <c r="E8" s="74"/>
      <c r="F8" s="349"/>
      <c r="G8" s="85"/>
      <c r="H8" s="230"/>
    </row>
    <row r="9" spans="1:10" s="31" customFormat="1">
      <c r="A9" s="74"/>
      <c r="B9" s="232"/>
      <c r="C9" s="90"/>
      <c r="D9" s="326" t="s">
        <v>230</v>
      </c>
      <c r="E9" s="74"/>
      <c r="F9" s="337"/>
      <c r="G9" s="85"/>
      <c r="H9" s="230"/>
    </row>
    <row r="10" spans="1:10" s="31" customFormat="1">
      <c r="A10" s="74"/>
      <c r="B10" s="232"/>
      <c r="C10" s="90"/>
      <c r="D10" s="173" t="s">
        <v>231</v>
      </c>
      <c r="E10" s="74"/>
      <c r="F10" s="337"/>
      <c r="G10" s="85"/>
      <c r="H10" s="230"/>
    </row>
    <row r="11" spans="1:10" s="31" customFormat="1">
      <c r="A11" s="74"/>
      <c r="B11" s="232"/>
      <c r="C11" s="90" t="s">
        <v>213</v>
      </c>
      <c r="D11" s="173" t="s">
        <v>34</v>
      </c>
      <c r="E11" s="74"/>
      <c r="F11" s="337"/>
      <c r="G11" s="85"/>
      <c r="H11" s="230"/>
    </row>
    <row r="12" spans="1:10" s="31" customFormat="1">
      <c r="A12" s="74"/>
      <c r="B12" s="232"/>
      <c r="C12" s="90"/>
      <c r="D12" s="83" t="s">
        <v>232</v>
      </c>
      <c r="E12" s="72"/>
      <c r="F12" s="337"/>
      <c r="G12" s="85"/>
      <c r="H12" s="230"/>
    </row>
    <row r="13" spans="1:10" s="31" customFormat="1">
      <c r="A13" s="74"/>
      <c r="B13" s="233">
        <v>6.24</v>
      </c>
      <c r="C13" s="90" t="s">
        <v>22</v>
      </c>
      <c r="D13" s="83" t="s">
        <v>115</v>
      </c>
      <c r="E13" s="160" t="s">
        <v>109</v>
      </c>
      <c r="F13" s="85">
        <v>615</v>
      </c>
      <c r="G13" s="85" t="s">
        <v>60</v>
      </c>
      <c r="H13" s="92">
        <f t="shared" ref="H13:H16" si="0">ROUND(B13*F13,2)</f>
        <v>3837.6</v>
      </c>
    </row>
    <row r="14" spans="1:10" s="31" customFormat="1">
      <c r="A14" s="74"/>
      <c r="B14" s="233"/>
      <c r="C14" s="221"/>
      <c r="D14" s="173" t="s">
        <v>35</v>
      </c>
      <c r="E14" s="74"/>
      <c r="F14" s="337"/>
      <c r="G14" s="85"/>
      <c r="H14" s="230"/>
    </row>
    <row r="15" spans="1:10" s="31" customFormat="1" ht="25.5">
      <c r="A15" s="74"/>
      <c r="B15" s="233">
        <v>12</v>
      </c>
      <c r="C15" s="90" t="s">
        <v>117</v>
      </c>
      <c r="D15" s="325" t="s">
        <v>233</v>
      </c>
      <c r="E15" s="72" t="s">
        <v>236</v>
      </c>
      <c r="F15" s="85">
        <v>1945</v>
      </c>
      <c r="G15" s="339" t="s">
        <v>117</v>
      </c>
      <c r="H15" s="91">
        <f t="shared" si="0"/>
        <v>23340</v>
      </c>
    </row>
    <row r="16" spans="1:10" s="31" customFormat="1">
      <c r="A16" s="74"/>
      <c r="B16" s="233">
        <v>1.5</v>
      </c>
      <c r="C16" s="90" t="s">
        <v>117</v>
      </c>
      <c r="D16" s="222" t="s">
        <v>234</v>
      </c>
      <c r="E16" s="72" t="s">
        <v>237</v>
      </c>
      <c r="F16" s="85">
        <v>541</v>
      </c>
      <c r="G16" s="339" t="s">
        <v>117</v>
      </c>
      <c r="H16" s="91">
        <f t="shared" si="0"/>
        <v>811.5</v>
      </c>
    </row>
    <row r="17" spans="1:10" s="31" customFormat="1">
      <c r="A17" s="74"/>
      <c r="B17" s="232"/>
      <c r="C17" s="90"/>
      <c r="D17" s="173" t="s">
        <v>235</v>
      </c>
      <c r="E17" s="72"/>
      <c r="F17" s="337"/>
      <c r="G17" s="85"/>
      <c r="H17" s="230">
        <f>SUM(H13:H16)</f>
        <v>27989.1</v>
      </c>
    </row>
    <row r="18" spans="1:10" s="31" customFormat="1">
      <c r="A18" s="74"/>
      <c r="B18" s="232"/>
      <c r="C18" s="90"/>
      <c r="D18" s="173" t="s">
        <v>212</v>
      </c>
      <c r="E18" s="326"/>
      <c r="F18" s="338"/>
      <c r="G18" s="85"/>
      <c r="H18" s="231">
        <f>ROUND(H17/10000,2)</f>
        <v>2.8</v>
      </c>
    </row>
    <row r="19" spans="1:10" s="356" customFormat="1" ht="102" hidden="1">
      <c r="A19" s="74">
        <v>2</v>
      </c>
      <c r="B19" s="465" t="s">
        <v>251</v>
      </c>
      <c r="C19" s="466"/>
      <c r="D19" s="325" t="s">
        <v>252</v>
      </c>
      <c r="E19" s="325"/>
      <c r="F19" s="352"/>
      <c r="G19" s="89"/>
      <c r="H19" s="353"/>
      <c r="I19" s="354"/>
      <c r="J19" s="355"/>
    </row>
    <row r="20" spans="1:10" s="356" customFormat="1" hidden="1">
      <c r="A20" s="74"/>
      <c r="B20" s="357"/>
      <c r="C20" s="90"/>
      <c r="D20" s="325" t="s">
        <v>253</v>
      </c>
      <c r="E20" s="325"/>
      <c r="F20" s="352"/>
      <c r="G20" s="89"/>
      <c r="H20" s="353"/>
      <c r="I20" s="354"/>
      <c r="J20" s="355"/>
    </row>
    <row r="21" spans="1:10" s="356" customFormat="1" hidden="1">
      <c r="A21" s="74"/>
      <c r="B21" s="357">
        <v>2.08</v>
      </c>
      <c r="C21" s="90" t="s">
        <v>10</v>
      </c>
      <c r="D21" s="325" t="s">
        <v>116</v>
      </c>
      <c r="E21" s="160" t="s">
        <v>109</v>
      </c>
      <c r="F21" s="352">
        <v>615</v>
      </c>
      <c r="G21" s="79" t="s">
        <v>21</v>
      </c>
      <c r="H21" s="92">
        <f>ROUND(B21*F21,2)</f>
        <v>1279.2</v>
      </c>
      <c r="I21" s="354"/>
      <c r="J21" s="355"/>
    </row>
    <row r="22" spans="1:10" s="359" customFormat="1" ht="25.5" hidden="1">
      <c r="A22" s="74"/>
      <c r="B22" s="86">
        <v>3</v>
      </c>
      <c r="C22" s="90" t="s">
        <v>10</v>
      </c>
      <c r="D22" s="325" t="s">
        <v>254</v>
      </c>
      <c r="E22" s="72" t="s">
        <v>255</v>
      </c>
      <c r="F22" s="85">
        <v>3607.52</v>
      </c>
      <c r="G22" s="85" t="s">
        <v>21</v>
      </c>
      <c r="H22" s="91">
        <f t="shared" ref="H22" si="1">ROUND(B22*F22,2)</f>
        <v>10822.56</v>
      </c>
      <c r="I22" s="354"/>
      <c r="J22" s="358"/>
    </row>
    <row r="23" spans="1:10" s="356" customFormat="1" hidden="1">
      <c r="A23" s="74"/>
      <c r="B23" s="357"/>
      <c r="C23" s="90"/>
      <c r="D23" s="325" t="s">
        <v>253</v>
      </c>
      <c r="E23" s="160"/>
      <c r="F23" s="352"/>
      <c r="G23" s="79"/>
      <c r="H23" s="360">
        <f>SUM(H21:H22)</f>
        <v>12101.76</v>
      </c>
      <c r="I23" s="354"/>
      <c r="J23" s="355"/>
    </row>
    <row r="24" spans="1:10" s="365" customFormat="1" ht="13.5" hidden="1" thickBot="1">
      <c r="A24" s="74"/>
      <c r="B24" s="81"/>
      <c r="C24" s="361"/>
      <c r="D24" s="362" t="s">
        <v>256</v>
      </c>
      <c r="E24" s="325"/>
      <c r="F24" s="79"/>
      <c r="G24" s="79"/>
      <c r="H24" s="363">
        <f>ROUND(H23/180,2)</f>
        <v>67.23</v>
      </c>
      <c r="I24" s="364"/>
      <c r="J24" s="97"/>
    </row>
    <row r="25" spans="1:10" s="391" customFormat="1" ht="51">
      <c r="A25" s="339">
        <v>2</v>
      </c>
      <c r="B25" s="386"/>
      <c r="C25" s="387"/>
      <c r="D25" s="388" t="s">
        <v>280</v>
      </c>
      <c r="E25" s="389"/>
      <c r="F25" s="389"/>
      <c r="G25" s="389"/>
      <c r="H25" s="390"/>
    </row>
    <row r="26" spans="1:10" s="391" customFormat="1">
      <c r="A26" s="339"/>
      <c r="B26" s="386"/>
      <c r="C26" s="387"/>
      <c r="D26" s="388" t="s">
        <v>281</v>
      </c>
      <c r="E26" s="392"/>
      <c r="F26" s="393"/>
      <c r="G26" s="393"/>
      <c r="H26" s="394"/>
    </row>
    <row r="27" spans="1:10" s="391" customFormat="1">
      <c r="A27" s="339"/>
      <c r="B27" s="395">
        <v>4.16</v>
      </c>
      <c r="C27" s="396" t="s">
        <v>10</v>
      </c>
      <c r="D27" s="388" t="s">
        <v>282</v>
      </c>
      <c r="E27" s="160" t="s">
        <v>109</v>
      </c>
      <c r="F27" s="85">
        <v>615</v>
      </c>
      <c r="G27" s="79" t="s">
        <v>21</v>
      </c>
      <c r="H27" s="92">
        <f>ROUND(B27*F27,2)</f>
        <v>2558.4</v>
      </c>
    </row>
    <row r="28" spans="1:10" s="391" customFormat="1">
      <c r="A28" s="339"/>
      <c r="B28" s="395">
        <v>1.5</v>
      </c>
      <c r="C28" s="396" t="s">
        <v>117</v>
      </c>
      <c r="D28" s="388" t="s">
        <v>283</v>
      </c>
      <c r="E28" s="72" t="s">
        <v>284</v>
      </c>
      <c r="F28" s="352">
        <v>553</v>
      </c>
      <c r="G28" s="85" t="s">
        <v>285</v>
      </c>
      <c r="H28" s="92">
        <f>ROUND(B28*F28,2)</f>
        <v>829.5</v>
      </c>
    </row>
    <row r="29" spans="1:10" s="391" customFormat="1">
      <c r="A29" s="339"/>
      <c r="B29" s="386"/>
      <c r="C29" s="396"/>
      <c r="D29" s="397" t="s">
        <v>286</v>
      </c>
      <c r="E29" s="392"/>
      <c r="F29" s="393"/>
      <c r="G29" s="339"/>
      <c r="H29" s="398">
        <f>SUM(H27:H28)</f>
        <v>3387.9</v>
      </c>
    </row>
    <row r="30" spans="1:10" s="391" customFormat="1" ht="13.5" thickBot="1">
      <c r="A30" s="339"/>
      <c r="B30" s="386"/>
      <c r="C30" s="387"/>
      <c r="D30" s="397" t="s">
        <v>212</v>
      </c>
      <c r="E30" s="399"/>
      <c r="F30" s="399"/>
      <c r="G30" s="399"/>
      <c r="H30" s="400">
        <f>ROUND(H29/100,2)</f>
        <v>33.880000000000003</v>
      </c>
    </row>
    <row r="31" spans="1:10" s="374" customFormat="1" ht="18" customHeight="1" thickTop="1">
      <c r="A31" s="41">
        <v>3</v>
      </c>
      <c r="B31" s="467" t="s">
        <v>263</v>
      </c>
      <c r="C31" s="468"/>
      <c r="D31" s="173" t="s">
        <v>264</v>
      </c>
      <c r="E31" s="173"/>
      <c r="F31" s="173"/>
      <c r="G31" s="372"/>
      <c r="H31" s="373"/>
    </row>
    <row r="32" spans="1:10" s="374" customFormat="1" ht="76.5">
      <c r="A32" s="72"/>
      <c r="B32" s="370"/>
      <c r="C32" s="371"/>
      <c r="D32" s="83" t="s">
        <v>274</v>
      </c>
      <c r="E32" s="83"/>
      <c r="F32" s="83"/>
      <c r="G32" s="72"/>
      <c r="H32" s="353"/>
    </row>
    <row r="33" spans="1:8" s="374" customFormat="1">
      <c r="A33" s="41"/>
      <c r="B33" s="375"/>
      <c r="C33" s="376"/>
      <c r="D33" s="326" t="s">
        <v>265</v>
      </c>
      <c r="E33" s="72"/>
      <c r="F33" s="72"/>
      <c r="G33" s="89"/>
      <c r="H33" s="353"/>
    </row>
    <row r="34" spans="1:8" s="374" customFormat="1">
      <c r="A34" s="41"/>
      <c r="B34" s="375"/>
      <c r="C34" s="376"/>
      <c r="D34" s="326" t="s">
        <v>34</v>
      </c>
      <c r="E34" s="72"/>
      <c r="F34" s="72"/>
      <c r="G34" s="89"/>
      <c r="H34" s="353"/>
    </row>
    <row r="35" spans="1:8" s="374" customFormat="1">
      <c r="A35" s="41"/>
      <c r="B35" s="73">
        <v>1.04</v>
      </c>
      <c r="C35" s="377" t="s">
        <v>22</v>
      </c>
      <c r="D35" s="325" t="s">
        <v>266</v>
      </c>
      <c r="E35" s="160" t="s">
        <v>109</v>
      </c>
      <c r="F35" s="85">
        <v>595</v>
      </c>
      <c r="G35" s="89" t="s">
        <v>60</v>
      </c>
      <c r="H35" s="353">
        <f>ROUND(F35*B35,2)</f>
        <v>618.79999999999995</v>
      </c>
    </row>
    <row r="36" spans="1:8" s="374" customFormat="1">
      <c r="A36" s="41"/>
      <c r="B36" s="73"/>
      <c r="C36" s="377"/>
      <c r="D36" s="326" t="s">
        <v>35</v>
      </c>
      <c r="E36" s="89"/>
      <c r="F36" s="89"/>
      <c r="G36" s="89"/>
      <c r="H36" s="353"/>
    </row>
    <row r="37" spans="1:8" s="374" customFormat="1">
      <c r="A37" s="41"/>
      <c r="B37" s="73">
        <v>0.5</v>
      </c>
      <c r="C37" s="90" t="s">
        <v>117</v>
      </c>
      <c r="D37" s="325" t="s">
        <v>267</v>
      </c>
      <c r="E37" s="160" t="s">
        <v>236</v>
      </c>
      <c r="F37" s="352">
        <v>1926</v>
      </c>
      <c r="G37" s="89" t="s">
        <v>268</v>
      </c>
      <c r="H37" s="353">
        <f>ROUND(F37*B37,2)</f>
        <v>963</v>
      </c>
    </row>
    <row r="38" spans="1:8" s="374" customFormat="1">
      <c r="A38" s="41"/>
      <c r="B38" s="73">
        <v>1</v>
      </c>
      <c r="C38" s="377" t="s">
        <v>117</v>
      </c>
      <c r="D38" s="378" t="s">
        <v>269</v>
      </c>
      <c r="E38" s="160" t="s">
        <v>287</v>
      </c>
      <c r="F38" s="352">
        <v>3518.6</v>
      </c>
      <c r="G38" s="89" t="s">
        <v>268</v>
      </c>
      <c r="H38" s="353">
        <f>ROUND(F38*B38,2)</f>
        <v>3518.6</v>
      </c>
    </row>
    <row r="39" spans="1:8" s="374" customFormat="1">
      <c r="A39" s="41"/>
      <c r="B39" s="73">
        <v>2</v>
      </c>
      <c r="C39" s="377" t="s">
        <v>117</v>
      </c>
      <c r="D39" s="83" t="s">
        <v>118</v>
      </c>
      <c r="E39" s="160" t="s">
        <v>111</v>
      </c>
      <c r="F39" s="379">
        <v>822</v>
      </c>
      <c r="G39" s="89" t="s">
        <v>268</v>
      </c>
      <c r="H39" s="353">
        <f>ROUND(F39*B39,2)</f>
        <v>1644</v>
      </c>
    </row>
    <row r="40" spans="1:8" s="224" customFormat="1">
      <c r="A40" s="41"/>
      <c r="B40" s="73">
        <v>4</v>
      </c>
      <c r="C40" s="377" t="s">
        <v>117</v>
      </c>
      <c r="D40" s="83" t="s">
        <v>217</v>
      </c>
      <c r="E40" s="160" t="s">
        <v>110</v>
      </c>
      <c r="F40" s="352">
        <v>548</v>
      </c>
      <c r="G40" s="89" t="s">
        <v>268</v>
      </c>
      <c r="H40" s="353">
        <f>ROUND(F40*B40,2)</f>
        <v>2192</v>
      </c>
    </row>
    <row r="41" spans="1:8" s="374" customFormat="1">
      <c r="A41" s="41"/>
      <c r="B41" s="73"/>
      <c r="C41" s="377"/>
      <c r="D41" s="173" t="s">
        <v>36</v>
      </c>
      <c r="E41" s="89"/>
      <c r="F41" s="89"/>
      <c r="G41" s="89"/>
      <c r="H41" s="353"/>
    </row>
    <row r="42" spans="1:8" s="374" customFormat="1">
      <c r="A42" s="41"/>
      <c r="B42" s="73">
        <v>100</v>
      </c>
      <c r="C42" s="341" t="s">
        <v>11</v>
      </c>
      <c r="D42" s="342" t="s">
        <v>247</v>
      </c>
      <c r="E42" s="340"/>
      <c r="F42" s="89">
        <f>'lead 2025-26'!K9</f>
        <v>248</v>
      </c>
      <c r="G42" s="380" t="s">
        <v>11</v>
      </c>
      <c r="H42" s="92">
        <f t="shared" ref="H42" si="2">ROUND(B42*F42,2)</f>
        <v>24800</v>
      </c>
    </row>
    <row r="43" spans="1:8" s="374" customFormat="1">
      <c r="A43" s="41"/>
      <c r="B43" s="370"/>
      <c r="C43" s="371"/>
      <c r="D43" s="173" t="s">
        <v>270</v>
      </c>
      <c r="E43" s="89"/>
      <c r="F43" s="89"/>
      <c r="G43" s="89"/>
      <c r="H43" s="373">
        <f>SUM(H35:H42)</f>
        <v>33736.400000000001</v>
      </c>
    </row>
    <row r="44" spans="1:8" s="374" customFormat="1" hidden="1">
      <c r="A44" s="41"/>
      <c r="B44" s="370"/>
      <c r="C44" s="371"/>
      <c r="D44" s="381" t="s">
        <v>271</v>
      </c>
      <c r="E44" s="382"/>
      <c r="F44" s="383"/>
      <c r="G44" s="85"/>
      <c r="H44" s="230">
        <f>ROUND(H43*$K$3,2)</f>
        <v>0</v>
      </c>
    </row>
    <row r="45" spans="1:8" s="374" customFormat="1">
      <c r="A45" s="41"/>
      <c r="B45" s="370"/>
      <c r="C45" s="371"/>
      <c r="D45" s="384" t="s">
        <v>272</v>
      </c>
      <c r="E45" s="89"/>
      <c r="F45" s="85"/>
      <c r="G45" s="85"/>
      <c r="H45" s="385">
        <f>SUM(H43:H44)</f>
        <v>33736.400000000001</v>
      </c>
    </row>
    <row r="46" spans="1:8" s="374" customFormat="1">
      <c r="A46" s="41"/>
      <c r="B46" s="370"/>
      <c r="C46" s="371"/>
      <c r="D46" s="384" t="s">
        <v>273</v>
      </c>
      <c r="E46" s="89"/>
      <c r="F46" s="89"/>
      <c r="G46" s="89"/>
      <c r="H46" s="373">
        <f>ROUND(H45/100,2)</f>
        <v>337.36</v>
      </c>
    </row>
    <row r="47" spans="1:8" s="31" customFormat="1" ht="51" hidden="1">
      <c r="A47" s="74">
        <v>3</v>
      </c>
      <c r="B47" s="232"/>
      <c r="C47" s="90"/>
      <c r="D47" s="325" t="s">
        <v>244</v>
      </c>
      <c r="E47" s="340"/>
      <c r="F47" s="229"/>
      <c r="G47" s="85"/>
      <c r="H47" s="230"/>
    </row>
    <row r="48" spans="1:8" s="31" customFormat="1" ht="15" hidden="1" customHeight="1">
      <c r="A48" s="74"/>
      <c r="B48" s="232"/>
      <c r="C48" s="90"/>
      <c r="D48" s="326" t="s">
        <v>37</v>
      </c>
      <c r="E48" s="340"/>
      <c r="F48" s="229"/>
      <c r="G48" s="85"/>
      <c r="H48" s="230"/>
    </row>
    <row r="49" spans="1:8" s="31" customFormat="1" ht="15" hidden="1" customHeight="1">
      <c r="A49" s="74"/>
      <c r="B49" s="232"/>
      <c r="C49" s="90"/>
      <c r="D49" s="326" t="s">
        <v>214</v>
      </c>
      <c r="E49" s="340"/>
      <c r="F49" s="229"/>
      <c r="G49" s="85"/>
      <c r="H49" s="230"/>
    </row>
    <row r="50" spans="1:8" s="31" customFormat="1" ht="15" hidden="1" customHeight="1">
      <c r="A50" s="74"/>
      <c r="B50" s="232"/>
      <c r="C50" s="90" t="s">
        <v>213</v>
      </c>
      <c r="D50" s="326" t="s">
        <v>34</v>
      </c>
      <c r="E50" s="340"/>
      <c r="F50" s="229"/>
      <c r="G50" s="85"/>
      <c r="H50" s="230"/>
    </row>
    <row r="51" spans="1:8" s="31" customFormat="1" ht="15" hidden="1" customHeight="1">
      <c r="A51" s="74"/>
      <c r="B51" s="73">
        <v>2.4</v>
      </c>
      <c r="C51" s="341" t="s">
        <v>22</v>
      </c>
      <c r="D51" s="342" t="s">
        <v>215</v>
      </c>
      <c r="E51" s="160" t="s">
        <v>109</v>
      </c>
      <c r="F51" s="85">
        <v>615</v>
      </c>
      <c r="G51" s="340" t="s">
        <v>22</v>
      </c>
      <c r="H51" s="92">
        <f t="shared" ref="H51:H52" si="3">ROUND(B51*F51,2)</f>
        <v>1476</v>
      </c>
    </row>
    <row r="52" spans="1:8" s="31" customFormat="1" ht="15" hidden="1" customHeight="1">
      <c r="A52" s="74"/>
      <c r="B52" s="73">
        <v>8</v>
      </c>
      <c r="C52" s="341" t="s">
        <v>22</v>
      </c>
      <c r="D52" s="342" t="s">
        <v>116</v>
      </c>
      <c r="E52" s="160" t="s">
        <v>109</v>
      </c>
      <c r="F52" s="85">
        <v>615</v>
      </c>
      <c r="G52" s="340" t="s">
        <v>22</v>
      </c>
      <c r="H52" s="92">
        <f t="shared" si="3"/>
        <v>4920</v>
      </c>
    </row>
    <row r="53" spans="1:8" s="31" customFormat="1" ht="15" hidden="1" customHeight="1">
      <c r="A53" s="74"/>
      <c r="B53" s="73"/>
      <c r="C53" s="341"/>
      <c r="D53" s="326" t="s">
        <v>35</v>
      </c>
      <c r="E53" s="340"/>
      <c r="F53" s="229"/>
      <c r="G53" s="340"/>
      <c r="H53" s="230"/>
    </row>
    <row r="54" spans="1:8" s="31" customFormat="1" ht="15" hidden="1" customHeight="1">
      <c r="A54" s="74"/>
      <c r="B54" s="73">
        <v>6</v>
      </c>
      <c r="C54" s="221" t="s">
        <v>117</v>
      </c>
      <c r="D54" s="83" t="s">
        <v>216</v>
      </c>
      <c r="E54" s="218" t="s">
        <v>238</v>
      </c>
      <c r="F54" s="332">
        <v>1752.77</v>
      </c>
      <c r="G54" s="74" t="s">
        <v>117</v>
      </c>
      <c r="H54" s="92">
        <f t="shared" ref="H54:H56" si="4">ROUND(B54*F54,2)</f>
        <v>10516.62</v>
      </c>
    </row>
    <row r="55" spans="1:8" s="31" customFormat="1" ht="15" hidden="1" customHeight="1">
      <c r="A55" s="74"/>
      <c r="B55" s="73">
        <v>5</v>
      </c>
      <c r="C55" s="341" t="s">
        <v>117</v>
      </c>
      <c r="D55" s="325" t="s">
        <v>118</v>
      </c>
      <c r="E55" s="160" t="s">
        <v>111</v>
      </c>
      <c r="F55" s="85">
        <v>830</v>
      </c>
      <c r="G55" s="340" t="s">
        <v>117</v>
      </c>
      <c r="H55" s="92">
        <f t="shared" si="4"/>
        <v>4150</v>
      </c>
    </row>
    <row r="56" spans="1:8" s="31" customFormat="1" ht="15" hidden="1" customHeight="1">
      <c r="A56" s="74"/>
      <c r="B56" s="73">
        <v>12</v>
      </c>
      <c r="C56" s="341" t="s">
        <v>117</v>
      </c>
      <c r="D56" s="325" t="s">
        <v>217</v>
      </c>
      <c r="E56" s="217" t="s">
        <v>110</v>
      </c>
      <c r="F56" s="166">
        <v>553</v>
      </c>
      <c r="G56" s="340" t="s">
        <v>117</v>
      </c>
      <c r="H56" s="92">
        <f t="shared" si="4"/>
        <v>6636</v>
      </c>
    </row>
    <row r="57" spans="1:8" s="31" customFormat="1" ht="15" hidden="1" customHeight="1">
      <c r="A57" s="74"/>
      <c r="B57" s="73"/>
      <c r="C57" s="341"/>
      <c r="D57" s="326" t="s">
        <v>36</v>
      </c>
      <c r="E57" s="340"/>
      <c r="F57" s="229"/>
      <c r="G57" s="340"/>
      <c r="H57" s="230"/>
    </row>
    <row r="58" spans="1:8" s="31" customFormat="1" ht="24" hidden="1" customHeight="1">
      <c r="A58" s="74"/>
      <c r="B58" s="73"/>
      <c r="C58" s="341"/>
      <c r="D58" s="325" t="s">
        <v>218</v>
      </c>
      <c r="E58" s="340"/>
      <c r="F58" s="229"/>
      <c r="G58" s="340"/>
      <c r="H58" s="230"/>
    </row>
    <row r="59" spans="1:8" s="31" customFormat="1" ht="15" hidden="1" customHeight="1">
      <c r="A59" s="74"/>
      <c r="B59" s="73"/>
      <c r="C59" s="341"/>
      <c r="D59" s="343" t="s">
        <v>219</v>
      </c>
      <c r="E59" s="340"/>
      <c r="F59" s="229"/>
      <c r="G59" s="340"/>
      <c r="H59" s="230"/>
    </row>
    <row r="60" spans="1:8" s="31" customFormat="1" ht="15" hidden="1" customHeight="1">
      <c r="A60" s="74"/>
      <c r="B60" s="73">
        <v>360</v>
      </c>
      <c r="C60" s="341" t="s">
        <v>11</v>
      </c>
      <c r="D60" s="342" t="s">
        <v>257</v>
      </c>
      <c r="E60" s="340"/>
      <c r="F60" s="229">
        <f>'lead 2025-26'!K9</f>
        <v>248</v>
      </c>
      <c r="G60" s="340" t="s">
        <v>11</v>
      </c>
      <c r="H60" s="92">
        <f t="shared" ref="H60" si="5">ROUND(B60*F60,2)</f>
        <v>89280</v>
      </c>
    </row>
    <row r="61" spans="1:8" s="31" customFormat="1" ht="15" hidden="1" customHeight="1">
      <c r="A61" s="74"/>
      <c r="B61" s="232"/>
      <c r="C61" s="90"/>
      <c r="D61" s="325" t="s">
        <v>220</v>
      </c>
      <c r="E61" s="74"/>
      <c r="F61" s="229"/>
      <c r="G61" s="85"/>
      <c r="H61" s="230">
        <f>SUM(H51:H60)</f>
        <v>116978.62</v>
      </c>
    </row>
    <row r="62" spans="1:8" s="31" customFormat="1" ht="15" hidden="1" customHeight="1">
      <c r="A62" s="74"/>
      <c r="B62" s="232"/>
      <c r="C62" s="90"/>
      <c r="D62" s="326" t="s">
        <v>221</v>
      </c>
      <c r="E62" s="74"/>
      <c r="F62" s="229"/>
      <c r="G62" s="85"/>
      <c r="H62" s="231">
        <f>ROUND(H61/300,2)</f>
        <v>389.93</v>
      </c>
    </row>
    <row r="67" spans="1:10">
      <c r="D67" s="32" t="str">
        <f>'lead 2025-26'!$G$14</f>
        <v>Deputy Executive Engineer</v>
      </c>
      <c r="E67" s="32"/>
      <c r="G67" s="32" t="str">
        <f>'lead 2025-26'!J14</f>
        <v>Assistant   Engineer</v>
      </c>
      <c r="H67" s="33"/>
      <c r="I67" s="21"/>
    </row>
    <row r="68" spans="1:10">
      <c r="D68" s="32" t="str">
        <f>'lead 2025-26'!$G$15</f>
        <v>PRI Sub Division: Kanigiri</v>
      </c>
      <c r="E68" s="32"/>
      <c r="G68" s="32" t="str">
        <f>'lead 2025-26'!J15</f>
        <v>Mandal Praja Parishad</v>
      </c>
      <c r="H68" s="33"/>
      <c r="I68" s="21"/>
    </row>
    <row r="69" spans="1:10">
      <c r="D69" s="32"/>
      <c r="E69" s="32"/>
      <c r="G69" s="32" t="str">
        <f>'lead 2025-26'!J16</f>
        <v>P.C.Palli</v>
      </c>
    </row>
    <row r="70" spans="1:10" s="38" customFormat="1">
      <c r="A70" s="35"/>
      <c r="B70" s="36"/>
      <c r="C70" s="37"/>
      <c r="D70" s="32"/>
      <c r="E70" s="32"/>
      <c r="F70" s="129"/>
      <c r="H70" s="36"/>
      <c r="I70" s="39"/>
      <c r="J70" s="39"/>
    </row>
  </sheetData>
  <mergeCells count="7">
    <mergeCell ref="A1:H1"/>
    <mergeCell ref="B6:C6"/>
    <mergeCell ref="B19:C19"/>
    <mergeCell ref="B31:C31"/>
    <mergeCell ref="A2:C2"/>
    <mergeCell ref="D2:H2"/>
    <mergeCell ref="G3:H3"/>
  </mergeCells>
  <phoneticPr fontId="0" type="noConversion"/>
  <printOptions horizontalCentered="1"/>
  <pageMargins left="0.23622047244094499" right="0.15748031496063" top="0.16" bottom="0.35" header="0.16" footer="0.23622047244094499"/>
  <pageSetup paperSize="9" scale="93" orientation="portrait" errors="blank"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B664A-5619-4536-AC86-15CCBB858CA4}">
  <sheetPr>
    <tabColor rgb="FF00B0F0"/>
  </sheetPr>
  <dimension ref="A1:S57"/>
  <sheetViews>
    <sheetView showZeros="0" tabSelected="1" topLeftCell="A35" zoomScaleSheetLayoutView="115" workbookViewId="0">
      <selection activeCell="F34" sqref="F34"/>
    </sheetView>
  </sheetViews>
  <sheetFormatPr defaultRowHeight="12.75"/>
  <cols>
    <col min="1" max="1" width="4.42578125" style="32" customWidth="1"/>
    <col min="2" max="2" width="23.42578125" style="21" customWidth="1"/>
    <col min="3" max="3" width="2.42578125" style="33" customWidth="1"/>
    <col min="4" max="4" width="2.28515625" style="21" customWidth="1"/>
    <col min="5" max="5" width="3.85546875" style="34" customWidth="1"/>
    <col min="6" max="6" width="7.42578125" style="21" customWidth="1"/>
    <col min="7" max="7" width="7.85546875" style="21" customWidth="1"/>
    <col min="8" max="8" width="7.28515625" style="21" customWidth="1"/>
    <col min="9" max="9" width="7.7109375" style="33" customWidth="1"/>
    <col min="10" max="10" width="5.140625" style="33" customWidth="1"/>
    <col min="11" max="11" width="8.28515625" style="32" customWidth="1"/>
    <col min="12" max="12" width="6.28515625" style="32" customWidth="1"/>
    <col min="13" max="13" width="12.140625" style="21" customWidth="1"/>
    <col min="14" max="14" width="10" style="21" bestFit="1" customWidth="1"/>
    <col min="15" max="16" width="9.140625" style="21"/>
    <col min="17" max="17" width="10.7109375" style="21" bestFit="1" customWidth="1"/>
    <col min="18" max="16384" width="9.140625" style="21"/>
  </cols>
  <sheetData>
    <row r="1" spans="1:19" ht="30" customHeight="1">
      <c r="A1" s="429" t="s">
        <v>83</v>
      </c>
      <c r="B1" s="429"/>
      <c r="C1" s="429"/>
      <c r="D1" s="429"/>
      <c r="E1" s="429"/>
      <c r="F1" s="429"/>
      <c r="G1" s="429"/>
      <c r="H1" s="429"/>
      <c r="I1" s="429"/>
      <c r="J1" s="429"/>
      <c r="K1" s="429"/>
      <c r="L1" s="429"/>
      <c r="M1" s="429"/>
    </row>
    <row r="2" spans="1:19" s="55" customFormat="1" ht="45.75" customHeight="1">
      <c r="A2" s="439" t="str">
        <f>'lead 2025-26'!B3</f>
        <v xml:space="preserve">Name of the work : </v>
      </c>
      <c r="B2" s="439"/>
      <c r="C2" s="430" t="str">
        <f>'lead 2025-26'!C3</f>
        <v>Gravelling the road from Nagaiah kunta road to Gaddam vinodsai fields in Vepagumpalli village and GP of P.C.Palli mandal.</v>
      </c>
      <c r="D2" s="430"/>
      <c r="E2" s="430"/>
      <c r="F2" s="430"/>
      <c r="G2" s="430"/>
      <c r="H2" s="430"/>
      <c r="I2" s="430"/>
      <c r="J2" s="430"/>
      <c r="K2" s="430"/>
      <c r="L2" s="430"/>
      <c r="M2" s="430"/>
    </row>
    <row r="3" spans="1:19" s="55" customFormat="1" ht="16.5" customHeight="1">
      <c r="A3" s="57"/>
      <c r="B3" s="57"/>
      <c r="C3" s="58"/>
      <c r="D3" s="57"/>
      <c r="E3" s="59"/>
      <c r="F3" s="57"/>
      <c r="G3" s="57"/>
      <c r="H3" s="57"/>
      <c r="I3" s="58"/>
      <c r="J3" s="58"/>
      <c r="K3" s="440" t="s">
        <v>112</v>
      </c>
      <c r="L3" s="440"/>
      <c r="M3" s="56" t="str">
        <f>'lead 2025-26'!K4</f>
        <v>5.00 Lakhs</v>
      </c>
    </row>
    <row r="4" spans="1:19" s="60" customFormat="1" ht="15.75" customHeight="1">
      <c r="A4" s="431" t="s">
        <v>33</v>
      </c>
      <c r="B4" s="431" t="s">
        <v>13</v>
      </c>
      <c r="C4" s="431" t="s">
        <v>14</v>
      </c>
      <c r="D4" s="431"/>
      <c r="E4" s="431"/>
      <c r="F4" s="431" t="s">
        <v>15</v>
      </c>
      <c r="G4" s="431"/>
      <c r="H4" s="431"/>
      <c r="I4" s="433" t="s">
        <v>12</v>
      </c>
      <c r="J4" s="434"/>
      <c r="K4" s="431" t="s">
        <v>16</v>
      </c>
      <c r="L4" s="431" t="s">
        <v>8</v>
      </c>
      <c r="M4" s="431" t="s">
        <v>17</v>
      </c>
    </row>
    <row r="5" spans="1:19" s="60" customFormat="1" ht="15.75">
      <c r="A5" s="431"/>
      <c r="B5" s="431"/>
      <c r="C5" s="431"/>
      <c r="D5" s="431"/>
      <c r="E5" s="431"/>
      <c r="F5" s="344" t="s">
        <v>18</v>
      </c>
      <c r="G5" s="344" t="s">
        <v>19</v>
      </c>
      <c r="H5" s="344" t="s">
        <v>20</v>
      </c>
      <c r="I5" s="435"/>
      <c r="J5" s="436"/>
      <c r="K5" s="431"/>
      <c r="L5" s="431"/>
      <c r="M5" s="431"/>
    </row>
    <row r="6" spans="1:19" s="61" customFormat="1" ht="15.75">
      <c r="A6" s="345">
        <v>1</v>
      </c>
      <c r="B6" s="345">
        <v>2</v>
      </c>
      <c r="C6" s="432">
        <v>3</v>
      </c>
      <c r="D6" s="432"/>
      <c r="E6" s="432"/>
      <c r="F6" s="345">
        <v>4</v>
      </c>
      <c r="G6" s="345">
        <v>5</v>
      </c>
      <c r="H6" s="345">
        <v>6</v>
      </c>
      <c r="I6" s="437">
        <v>7</v>
      </c>
      <c r="J6" s="438"/>
      <c r="K6" s="346">
        <v>8</v>
      </c>
      <c r="L6" s="347">
        <v>9</v>
      </c>
      <c r="M6" s="345">
        <v>10</v>
      </c>
    </row>
    <row r="7" spans="1:19" s="31" customFormat="1" ht="93" customHeight="1">
      <c r="A7" s="74">
        <v>1</v>
      </c>
      <c r="B7" s="428" t="s">
        <v>228</v>
      </c>
      <c r="C7" s="428"/>
      <c r="D7" s="428"/>
      <c r="E7" s="428"/>
      <c r="F7" s="428"/>
      <c r="G7" s="428"/>
      <c r="H7" s="428"/>
      <c r="I7" s="220"/>
      <c r="J7" s="221"/>
      <c r="K7" s="222"/>
      <c r="L7" s="222"/>
      <c r="M7" s="223"/>
      <c r="N7" s="227">
        <f>M80</f>
        <v>0</v>
      </c>
      <c r="O7" s="224"/>
      <c r="P7" s="224"/>
      <c r="Q7" s="224"/>
      <c r="R7" s="224"/>
      <c r="S7" s="224"/>
    </row>
    <row r="8" spans="1:19" s="31" customFormat="1">
      <c r="A8" s="74"/>
      <c r="B8" s="348" t="s">
        <v>297</v>
      </c>
      <c r="C8" s="225">
        <v>1</v>
      </c>
      <c r="D8" s="226" t="s">
        <v>38</v>
      </c>
      <c r="E8" s="221">
        <v>2</v>
      </c>
      <c r="F8" s="89">
        <v>200</v>
      </c>
      <c r="G8" s="89">
        <v>2</v>
      </c>
      <c r="H8" s="89">
        <v>0</v>
      </c>
      <c r="I8" s="86">
        <f>ROUND(IF(AND(F8:H8),C8*E8*F8*G8*H8,IF(AND(F8,G8),C8*E8*F8*G8,IF(AND(F8,H8),C8*E8*F8*H8,IF(AND(G8,H8),C8*E8*G8*H8,IF(F8,C8*E8*F8,IF(G8,C8*E8*G8,IF(H8,C8*E8*H8,C8*E8))))))),2)</f>
        <v>800</v>
      </c>
      <c r="J8" s="168" t="s">
        <v>61</v>
      </c>
      <c r="K8" s="222"/>
      <c r="L8" s="222"/>
      <c r="M8" s="223"/>
      <c r="N8" s="227"/>
    </row>
    <row r="9" spans="1:19" s="31" customFormat="1">
      <c r="A9" s="74"/>
      <c r="B9" s="348" t="s">
        <v>298</v>
      </c>
      <c r="C9" s="225">
        <v>1</v>
      </c>
      <c r="D9" s="226" t="s">
        <v>38</v>
      </c>
      <c r="E9" s="221">
        <v>2</v>
      </c>
      <c r="F9" s="89">
        <v>200</v>
      </c>
      <c r="G9" s="89">
        <v>2</v>
      </c>
      <c r="H9" s="89">
        <v>0</v>
      </c>
      <c r="I9" s="86">
        <f t="shared" ref="I9:I12" si="0">ROUND(IF(AND(F9:H9),C9*E9*F9*G9*H9,IF(AND(F9,G9),C9*E9*F9*G9,IF(AND(F9,H9),C9*E9*F9*H9,IF(AND(G9,H9),C9*E9*G9*H9,IF(F9,C9*E9*F9,IF(G9,C9*E9*G9,IF(H9,C9*E9*H9,C9*E9))))))),2)</f>
        <v>800</v>
      </c>
      <c r="J9" s="168" t="s">
        <v>61</v>
      </c>
      <c r="K9" s="222"/>
      <c r="L9" s="222"/>
      <c r="M9" s="223"/>
      <c r="N9" s="227"/>
    </row>
    <row r="10" spans="1:19" s="31" customFormat="1">
      <c r="A10" s="74"/>
      <c r="B10" s="348" t="s">
        <v>299</v>
      </c>
      <c r="C10" s="225">
        <v>1</v>
      </c>
      <c r="D10" s="226" t="s">
        <v>38</v>
      </c>
      <c r="E10" s="221">
        <v>2</v>
      </c>
      <c r="F10" s="89">
        <v>200</v>
      </c>
      <c r="G10" s="89">
        <v>2</v>
      </c>
      <c r="H10" s="89">
        <v>0</v>
      </c>
      <c r="I10" s="86">
        <f t="shared" si="0"/>
        <v>800</v>
      </c>
      <c r="J10" s="168" t="s">
        <v>61</v>
      </c>
      <c r="K10" s="222"/>
      <c r="L10" s="222"/>
      <c r="M10" s="223"/>
      <c r="N10" s="227"/>
    </row>
    <row r="11" spans="1:19" s="31" customFormat="1">
      <c r="A11" s="74"/>
      <c r="B11" s="348" t="s">
        <v>300</v>
      </c>
      <c r="C11" s="225">
        <v>1</v>
      </c>
      <c r="D11" s="226" t="s">
        <v>38</v>
      </c>
      <c r="E11" s="221">
        <v>2</v>
      </c>
      <c r="F11" s="89">
        <v>200</v>
      </c>
      <c r="G11" s="89">
        <v>2</v>
      </c>
      <c r="H11" s="89">
        <v>0</v>
      </c>
      <c r="I11" s="86">
        <f t="shared" si="0"/>
        <v>800</v>
      </c>
      <c r="J11" s="168" t="s">
        <v>61</v>
      </c>
      <c r="K11" s="222"/>
      <c r="L11" s="222"/>
      <c r="M11" s="223"/>
      <c r="N11" s="227"/>
    </row>
    <row r="12" spans="1:19" s="31" customFormat="1">
      <c r="A12" s="74"/>
      <c r="B12" s="348" t="s">
        <v>301</v>
      </c>
      <c r="C12" s="225">
        <v>1</v>
      </c>
      <c r="D12" s="226" t="s">
        <v>38</v>
      </c>
      <c r="E12" s="221">
        <v>2</v>
      </c>
      <c r="F12" s="89">
        <v>50</v>
      </c>
      <c r="G12" s="89">
        <v>2</v>
      </c>
      <c r="H12" s="89">
        <v>0</v>
      </c>
      <c r="I12" s="86">
        <f t="shared" si="0"/>
        <v>200</v>
      </c>
      <c r="J12" s="168" t="s">
        <v>61</v>
      </c>
      <c r="K12" s="222"/>
      <c r="L12" s="222"/>
      <c r="M12" s="223"/>
      <c r="N12" s="227"/>
    </row>
    <row r="13" spans="1:19" s="31" customFormat="1">
      <c r="A13" s="74"/>
      <c r="B13" s="348"/>
      <c r="C13" s="225"/>
      <c r="D13" s="226"/>
      <c r="E13" s="221"/>
      <c r="F13" s="89"/>
      <c r="G13" s="89"/>
      <c r="H13" s="89"/>
      <c r="I13" s="86">
        <f>SUM(I8:I12)</f>
        <v>3400</v>
      </c>
      <c r="J13" s="168" t="s">
        <v>61</v>
      </c>
      <c r="K13" s="222"/>
      <c r="L13" s="222"/>
      <c r="M13" s="223"/>
      <c r="N13" s="227"/>
    </row>
    <row r="14" spans="1:19" s="31" customFormat="1">
      <c r="A14" s="74"/>
      <c r="B14" s="348" t="s">
        <v>222</v>
      </c>
      <c r="C14" s="225"/>
      <c r="D14" s="226"/>
      <c r="E14" s="221"/>
      <c r="F14" s="89"/>
      <c r="G14" s="89"/>
      <c r="H14" s="89"/>
      <c r="I14" s="86">
        <f>ROUND(-I13*40%,20)</f>
        <v>-1360</v>
      </c>
      <c r="J14" s="168" t="s">
        <v>61</v>
      </c>
      <c r="K14" s="222"/>
      <c r="L14" s="222"/>
      <c r="M14" s="223"/>
      <c r="N14" s="227"/>
    </row>
    <row r="15" spans="1:19" s="31" customFormat="1">
      <c r="A15" s="74"/>
      <c r="B15" s="228"/>
      <c r="C15" s="225"/>
      <c r="D15" s="226"/>
      <c r="E15" s="221"/>
      <c r="F15" s="74"/>
      <c r="G15" s="222"/>
      <c r="H15" s="85"/>
      <c r="I15" s="86">
        <f>SUM(I13:I14)</f>
        <v>2040</v>
      </c>
      <c r="J15" s="168" t="s">
        <v>61</v>
      </c>
      <c r="K15" s="85">
        <f>'data 2025-26'!H18</f>
        <v>2.8</v>
      </c>
      <c r="L15" s="85" t="s">
        <v>62</v>
      </c>
      <c r="M15" s="91">
        <f>ROUND(I15*K15,0)</f>
        <v>5712</v>
      </c>
      <c r="N15" s="227">
        <f>N50</f>
        <v>286</v>
      </c>
    </row>
    <row r="16" spans="1:19" s="31" customFormat="1" ht="91.5" hidden="1" customHeight="1">
      <c r="A16" s="74">
        <v>2</v>
      </c>
      <c r="B16" s="441" t="s">
        <v>252</v>
      </c>
      <c r="C16" s="442"/>
      <c r="D16" s="442"/>
      <c r="E16" s="442"/>
      <c r="F16" s="442"/>
      <c r="G16" s="442"/>
      <c r="H16" s="443"/>
      <c r="I16" s="220"/>
      <c r="J16" s="221"/>
      <c r="K16" s="222"/>
      <c r="L16" s="222"/>
      <c r="M16" s="223"/>
      <c r="O16" s="224"/>
      <c r="P16" s="224"/>
      <c r="Q16" s="224"/>
      <c r="R16" s="224"/>
      <c r="S16" s="224"/>
    </row>
    <row r="17" spans="1:19" s="31" customFormat="1" hidden="1">
      <c r="A17" s="74"/>
      <c r="B17" s="348" t="str">
        <f>B8</f>
        <v>Km 0/0 to 0/2</v>
      </c>
      <c r="C17" s="225">
        <v>1</v>
      </c>
      <c r="D17" s="226" t="s">
        <v>38</v>
      </c>
      <c r="E17" s="221">
        <v>2</v>
      </c>
      <c r="F17" s="89">
        <f>F8</f>
        <v>200</v>
      </c>
      <c r="G17" s="89">
        <v>0.6</v>
      </c>
      <c r="H17" s="89">
        <v>0.3</v>
      </c>
      <c r="I17" s="86">
        <f t="shared" ref="I17" si="1">ROUND(IF(AND(F17:H17),C17*E17*F17*G17*H17,IF(AND(F17,G17),C17*E17*F17*G17,IF(AND(F17,H17),C17*E17*F17*H17,IF(AND(G17,H17),C17*E17*G17*H17,IF(F17,C17*E17*F17,IF(G17,C17*E17*G17,IF(H17,C17*E17*H17,C17*E17))))))),2)</f>
        <v>72</v>
      </c>
      <c r="J17" s="168" t="s">
        <v>10</v>
      </c>
      <c r="K17" s="222"/>
      <c r="L17" s="222"/>
      <c r="M17" s="223"/>
      <c r="N17" s="227"/>
    </row>
    <row r="18" spans="1:19" s="31" customFormat="1" hidden="1">
      <c r="A18" s="74"/>
      <c r="B18" s="348"/>
      <c r="C18" s="225"/>
      <c r="D18" s="226"/>
      <c r="E18" s="221"/>
      <c r="F18" s="89"/>
      <c r="G18" s="89"/>
      <c r="H18" s="89"/>
      <c r="I18" s="86"/>
      <c r="J18" s="168"/>
      <c r="K18" s="222"/>
      <c r="L18" s="222"/>
      <c r="M18" s="223"/>
      <c r="N18" s="227"/>
    </row>
    <row r="19" spans="1:19" s="31" customFormat="1" hidden="1">
      <c r="A19" s="74"/>
      <c r="B19" s="228"/>
      <c r="C19" s="225"/>
      <c r="D19" s="226"/>
      <c r="E19" s="221"/>
      <c r="F19" s="74" t="s">
        <v>27</v>
      </c>
      <c r="G19" s="222"/>
      <c r="H19" s="85"/>
      <c r="I19" s="86"/>
      <c r="J19" s="168" t="s">
        <v>10</v>
      </c>
      <c r="K19" s="85">
        <f>'data 2025-26'!H24</f>
        <v>67.23</v>
      </c>
      <c r="L19" s="85" t="s">
        <v>21</v>
      </c>
      <c r="M19" s="91">
        <f>ROUND(I19*K19,0)</f>
        <v>0</v>
      </c>
      <c r="N19" s="227"/>
    </row>
    <row r="20" spans="1:19" s="31" customFormat="1" ht="42" customHeight="1">
      <c r="A20" s="74">
        <v>2</v>
      </c>
      <c r="B20" s="428" t="s">
        <v>280</v>
      </c>
      <c r="C20" s="428"/>
      <c r="D20" s="428"/>
      <c r="E20" s="428"/>
      <c r="F20" s="428"/>
      <c r="G20" s="428"/>
      <c r="H20" s="428"/>
      <c r="I20" s="220"/>
      <c r="J20" s="221"/>
      <c r="K20" s="222"/>
      <c r="L20" s="222"/>
      <c r="M20" s="223"/>
      <c r="N20" s="401"/>
      <c r="O20" s="224"/>
      <c r="P20" s="224"/>
      <c r="Q20" s="224"/>
      <c r="R20" s="224"/>
      <c r="S20" s="224"/>
    </row>
    <row r="21" spans="1:19" s="31" customFormat="1">
      <c r="A21" s="74"/>
      <c r="B21" s="348" t="s">
        <v>297</v>
      </c>
      <c r="C21" s="225">
        <v>1</v>
      </c>
      <c r="D21" s="226" t="s">
        <v>38</v>
      </c>
      <c r="E21" s="221">
        <v>1</v>
      </c>
      <c r="F21" s="89">
        <f>F8</f>
        <v>200</v>
      </c>
      <c r="G21" s="89">
        <v>4</v>
      </c>
      <c r="H21" s="89">
        <v>0</v>
      </c>
      <c r="I21" s="86">
        <f>ROUND(IF(AND(F21:H21),C21*E21*F21*G21*H21,IF(AND(F21,G21),C21*E21*F21*G21,IF(AND(F21,H21),C21*E21*F21*H21,IF(AND(G21,H21),C21*E21*G21*H21,IF(F21,C21*E21*F21,IF(G21,C21*E21*G21,IF(H21,C21*E21*H21,C21*E21))))))),2)</f>
        <v>800</v>
      </c>
      <c r="J21" s="168" t="s">
        <v>61</v>
      </c>
      <c r="K21" s="222"/>
      <c r="L21" s="222"/>
      <c r="M21" s="223"/>
      <c r="N21" s="402"/>
      <c r="O21" s="401"/>
      <c r="P21" s="401"/>
      <c r="Q21" s="401"/>
    </row>
    <row r="22" spans="1:19" s="31" customFormat="1">
      <c r="A22" s="74"/>
      <c r="B22" s="348" t="s">
        <v>298</v>
      </c>
      <c r="C22" s="225">
        <v>1</v>
      </c>
      <c r="D22" s="226" t="s">
        <v>38</v>
      </c>
      <c r="E22" s="221">
        <v>1</v>
      </c>
      <c r="F22" s="89">
        <f>F9</f>
        <v>200</v>
      </c>
      <c r="G22" s="89">
        <v>4</v>
      </c>
      <c r="H22" s="89">
        <v>0</v>
      </c>
      <c r="I22" s="86">
        <f t="shared" ref="I22:I25" si="2">ROUND(IF(AND(F22:H22),C22*E22*F22*G22*H22,IF(AND(F22,G22),C22*E22*F22*G22,IF(AND(F22,H22),C22*E22*F22*H22,IF(AND(G22,H22),C22*E22*G22*H22,IF(F22,C22*E22*F22,IF(G22,C22*E22*G22,IF(H22,C22*E22*H22,C22*E22))))))),2)</f>
        <v>800</v>
      </c>
      <c r="J22" s="168" t="s">
        <v>61</v>
      </c>
      <c r="K22" s="222"/>
      <c r="L22" s="222"/>
      <c r="M22" s="223"/>
      <c r="N22" s="402"/>
      <c r="O22" s="401"/>
      <c r="P22" s="401"/>
      <c r="Q22" s="401"/>
    </row>
    <row r="23" spans="1:19" s="31" customFormat="1">
      <c r="A23" s="74"/>
      <c r="B23" s="348" t="s">
        <v>299</v>
      </c>
      <c r="C23" s="225">
        <v>1</v>
      </c>
      <c r="D23" s="226" t="s">
        <v>38</v>
      </c>
      <c r="E23" s="221">
        <v>1</v>
      </c>
      <c r="F23" s="89">
        <f>F10</f>
        <v>200</v>
      </c>
      <c r="G23" s="89">
        <v>4</v>
      </c>
      <c r="H23" s="89">
        <v>0</v>
      </c>
      <c r="I23" s="86">
        <f t="shared" si="2"/>
        <v>800</v>
      </c>
      <c r="J23" s="168" t="s">
        <v>61</v>
      </c>
      <c r="K23" s="222"/>
      <c r="L23" s="222"/>
      <c r="M23" s="223"/>
      <c r="N23" s="402"/>
      <c r="O23" s="401"/>
      <c r="P23" s="401"/>
      <c r="Q23" s="401"/>
    </row>
    <row r="24" spans="1:19" s="31" customFormat="1">
      <c r="A24" s="74"/>
      <c r="B24" s="348" t="s">
        <v>300</v>
      </c>
      <c r="C24" s="225">
        <v>1</v>
      </c>
      <c r="D24" s="226" t="s">
        <v>38</v>
      </c>
      <c r="E24" s="221">
        <v>1</v>
      </c>
      <c r="F24" s="89">
        <f>F11</f>
        <v>200</v>
      </c>
      <c r="G24" s="89">
        <v>4</v>
      </c>
      <c r="H24" s="89">
        <v>0</v>
      </c>
      <c r="I24" s="86">
        <f t="shared" si="2"/>
        <v>800</v>
      </c>
      <c r="J24" s="168" t="s">
        <v>61</v>
      </c>
      <c r="K24" s="222"/>
      <c r="L24" s="222"/>
      <c r="M24" s="223"/>
      <c r="N24" s="402"/>
      <c r="O24" s="401"/>
      <c r="P24" s="401"/>
      <c r="Q24" s="401"/>
    </row>
    <row r="25" spans="1:19" s="31" customFormat="1">
      <c r="A25" s="74"/>
      <c r="B25" s="348" t="s">
        <v>301</v>
      </c>
      <c r="C25" s="225">
        <v>1</v>
      </c>
      <c r="D25" s="226" t="s">
        <v>38</v>
      </c>
      <c r="E25" s="221">
        <v>1</v>
      </c>
      <c r="F25" s="89">
        <f>F12</f>
        <v>50</v>
      </c>
      <c r="G25" s="89">
        <v>4</v>
      </c>
      <c r="H25" s="89">
        <v>0</v>
      </c>
      <c r="I25" s="86">
        <f t="shared" si="2"/>
        <v>200</v>
      </c>
      <c r="J25" s="168" t="s">
        <v>61</v>
      </c>
      <c r="K25" s="222"/>
      <c r="L25" s="222"/>
      <c r="M25" s="223"/>
      <c r="N25" s="402"/>
      <c r="O25" s="401"/>
      <c r="P25" s="401"/>
      <c r="Q25" s="401"/>
    </row>
    <row r="26" spans="1:19" s="31" customFormat="1">
      <c r="A26" s="74"/>
      <c r="B26" s="348"/>
      <c r="C26" s="225"/>
      <c r="D26" s="226"/>
      <c r="E26" s="221"/>
      <c r="F26" s="89"/>
      <c r="G26" s="89"/>
      <c r="H26" s="89"/>
      <c r="I26" s="86"/>
      <c r="J26" s="168"/>
      <c r="K26" s="222"/>
      <c r="L26" s="222"/>
      <c r="M26" s="223"/>
      <c r="N26" s="402"/>
      <c r="O26" s="401"/>
      <c r="P26" s="401"/>
      <c r="Q26" s="401"/>
    </row>
    <row r="27" spans="1:19" s="31" customFormat="1">
      <c r="A27" s="74"/>
      <c r="B27" s="228"/>
      <c r="C27" s="225"/>
      <c r="D27" s="226"/>
      <c r="E27" s="221"/>
      <c r="F27" s="74"/>
      <c r="G27" s="222"/>
      <c r="H27" s="85"/>
      <c r="I27" s="86">
        <f>SUM(I21:I26)</f>
        <v>3400</v>
      </c>
      <c r="J27" s="168" t="s">
        <v>61</v>
      </c>
      <c r="K27" s="85">
        <f>'data 2025-26'!H30</f>
        <v>33.880000000000003</v>
      </c>
      <c r="L27" s="85" t="s">
        <v>62</v>
      </c>
      <c r="M27" s="91">
        <f>ROUND(I27*K27,0)</f>
        <v>115192</v>
      </c>
      <c r="N27" s="402"/>
      <c r="O27" s="401"/>
      <c r="P27" s="401"/>
      <c r="Q27" s="401"/>
    </row>
    <row r="28" spans="1:19" s="31" customFormat="1" ht="75" customHeight="1">
      <c r="A28" s="74">
        <v>3</v>
      </c>
      <c r="B28" s="447" t="s">
        <v>274</v>
      </c>
      <c r="C28" s="447"/>
      <c r="D28" s="447"/>
      <c r="E28" s="447"/>
      <c r="F28" s="447"/>
      <c r="G28" s="447"/>
      <c r="H28" s="447"/>
      <c r="I28" s="220"/>
      <c r="J28" s="221"/>
      <c r="K28" s="222"/>
      <c r="L28" s="222"/>
      <c r="M28" s="223"/>
      <c r="O28" s="224"/>
      <c r="P28" s="224"/>
      <c r="Q28" s="224"/>
      <c r="R28" s="224"/>
      <c r="S28" s="224"/>
    </row>
    <row r="29" spans="1:19" s="31" customFormat="1">
      <c r="A29" s="74"/>
      <c r="B29" s="348" t="s">
        <v>297</v>
      </c>
      <c r="C29" s="225">
        <v>1</v>
      </c>
      <c r="D29" s="226" t="s">
        <v>38</v>
      </c>
      <c r="E29" s="221">
        <v>1</v>
      </c>
      <c r="F29" s="89">
        <f>F21</f>
        <v>200</v>
      </c>
      <c r="G29" s="89">
        <v>4</v>
      </c>
      <c r="H29" s="89">
        <v>0.15</v>
      </c>
      <c r="I29" s="86">
        <f t="shared" ref="I29:I38" si="3">ROUND(IF(AND(F29:H29),C29*E29*F29*G29*H29,IF(AND(F29,G29),C29*E29*F29*G29,IF(AND(F29,H29),C29*E29*F29*H29,IF(AND(G29,H29),C29*E29*G29*H29,IF(F29,C29*E29*F29,IF(G29,C29*E29*G29,IF(H29,C29*E29*H29,C29*E29))))))),2)</f>
        <v>120</v>
      </c>
      <c r="J29" s="168" t="s">
        <v>10</v>
      </c>
      <c r="K29" s="222"/>
      <c r="L29" s="222"/>
      <c r="M29" s="223"/>
      <c r="N29" s="227"/>
    </row>
    <row r="30" spans="1:19" s="31" customFormat="1">
      <c r="A30" s="74"/>
      <c r="B30" s="348" t="s">
        <v>298</v>
      </c>
      <c r="C30" s="225">
        <v>1</v>
      </c>
      <c r="D30" s="226" t="s">
        <v>38</v>
      </c>
      <c r="E30" s="221">
        <v>1</v>
      </c>
      <c r="F30" s="89">
        <f>F22</f>
        <v>200</v>
      </c>
      <c r="G30" s="89">
        <v>4</v>
      </c>
      <c r="H30" s="89">
        <v>0.15</v>
      </c>
      <c r="I30" s="86">
        <f t="shared" si="3"/>
        <v>120</v>
      </c>
      <c r="J30" s="168" t="s">
        <v>10</v>
      </c>
      <c r="K30" s="222"/>
      <c r="L30" s="222"/>
      <c r="M30" s="223"/>
      <c r="N30" s="227"/>
    </row>
    <row r="31" spans="1:19" s="31" customFormat="1">
      <c r="A31" s="74"/>
      <c r="B31" s="348" t="s">
        <v>299</v>
      </c>
      <c r="C31" s="225">
        <v>1</v>
      </c>
      <c r="D31" s="226" t="s">
        <v>38</v>
      </c>
      <c r="E31" s="221">
        <v>1</v>
      </c>
      <c r="F31" s="89">
        <f>F23</f>
        <v>200</v>
      </c>
      <c r="G31" s="89">
        <v>4</v>
      </c>
      <c r="H31" s="89">
        <v>0.15</v>
      </c>
      <c r="I31" s="86">
        <f t="shared" si="3"/>
        <v>120</v>
      </c>
      <c r="J31" s="168" t="s">
        <v>10</v>
      </c>
      <c r="K31" s="222"/>
      <c r="L31" s="222"/>
      <c r="M31" s="223"/>
      <c r="N31" s="227"/>
    </row>
    <row r="32" spans="1:19" s="31" customFormat="1">
      <c r="A32" s="74"/>
      <c r="B32" s="348" t="s">
        <v>300</v>
      </c>
      <c r="C32" s="225">
        <v>1</v>
      </c>
      <c r="D32" s="226" t="s">
        <v>38</v>
      </c>
      <c r="E32" s="221">
        <v>1</v>
      </c>
      <c r="F32" s="89">
        <f>F24</f>
        <v>200</v>
      </c>
      <c r="G32" s="89">
        <v>4</v>
      </c>
      <c r="H32" s="89">
        <v>0.15</v>
      </c>
      <c r="I32" s="86">
        <f t="shared" si="3"/>
        <v>120</v>
      </c>
      <c r="J32" s="168" t="s">
        <v>10</v>
      </c>
      <c r="K32" s="222"/>
      <c r="L32" s="222"/>
      <c r="M32" s="223"/>
      <c r="N32" s="227"/>
    </row>
    <row r="33" spans="1:14" s="31" customFormat="1">
      <c r="A33" s="74"/>
      <c r="B33" s="348" t="s">
        <v>301</v>
      </c>
      <c r="C33" s="225">
        <v>1</v>
      </c>
      <c r="D33" s="226" t="s">
        <v>38</v>
      </c>
      <c r="E33" s="221">
        <v>1</v>
      </c>
      <c r="F33" s="89">
        <f>F25</f>
        <v>50</v>
      </c>
      <c r="G33" s="89">
        <v>4</v>
      </c>
      <c r="H33" s="89">
        <v>0.15</v>
      </c>
      <c r="I33" s="86">
        <f t="shared" si="3"/>
        <v>30</v>
      </c>
      <c r="J33" s="168" t="s">
        <v>10</v>
      </c>
      <c r="K33" s="222"/>
      <c r="L33" s="222"/>
      <c r="M33" s="223"/>
      <c r="N33" s="227"/>
    </row>
    <row r="34" spans="1:14" s="31" customFormat="1">
      <c r="A34" s="74"/>
      <c r="B34" s="348" t="s">
        <v>302</v>
      </c>
      <c r="C34" s="225">
        <v>1</v>
      </c>
      <c r="D34" s="226" t="s">
        <v>38</v>
      </c>
      <c r="E34" s="221">
        <v>2</v>
      </c>
      <c r="F34" s="89">
        <f>F29</f>
        <v>200</v>
      </c>
      <c r="G34" s="89">
        <v>0.8</v>
      </c>
      <c r="H34" s="89">
        <v>0.15</v>
      </c>
      <c r="I34" s="86">
        <f t="shared" si="3"/>
        <v>48</v>
      </c>
      <c r="J34" s="168" t="s">
        <v>10</v>
      </c>
      <c r="K34" s="222"/>
      <c r="L34" s="222"/>
      <c r="M34" s="223"/>
      <c r="N34" s="227"/>
    </row>
    <row r="35" spans="1:14" s="31" customFormat="1">
      <c r="A35" s="74"/>
      <c r="B35" s="348" t="s">
        <v>298</v>
      </c>
      <c r="C35" s="225">
        <v>1</v>
      </c>
      <c r="D35" s="226" t="s">
        <v>38</v>
      </c>
      <c r="E35" s="221">
        <v>2</v>
      </c>
      <c r="F35" s="89">
        <f t="shared" ref="F35:F38" si="4">F30</f>
        <v>200</v>
      </c>
      <c r="G35" s="89">
        <v>0.75</v>
      </c>
      <c r="H35" s="89">
        <v>0.15</v>
      </c>
      <c r="I35" s="86">
        <f t="shared" si="3"/>
        <v>45</v>
      </c>
      <c r="J35" s="168" t="s">
        <v>10</v>
      </c>
      <c r="K35" s="222"/>
      <c r="L35" s="222"/>
      <c r="M35" s="223"/>
      <c r="N35" s="227"/>
    </row>
    <row r="36" spans="1:14" s="31" customFormat="1">
      <c r="A36" s="74"/>
      <c r="B36" s="348" t="s">
        <v>299</v>
      </c>
      <c r="C36" s="225">
        <v>1</v>
      </c>
      <c r="D36" s="226" t="s">
        <v>38</v>
      </c>
      <c r="E36" s="221">
        <v>2</v>
      </c>
      <c r="F36" s="89">
        <f t="shared" si="4"/>
        <v>200</v>
      </c>
      <c r="G36" s="89">
        <v>0.8</v>
      </c>
      <c r="H36" s="89">
        <v>0.15</v>
      </c>
      <c r="I36" s="86">
        <f t="shared" si="3"/>
        <v>48</v>
      </c>
      <c r="J36" s="168" t="s">
        <v>10</v>
      </c>
      <c r="K36" s="222"/>
      <c r="L36" s="222"/>
      <c r="M36" s="223"/>
      <c r="N36" s="227"/>
    </row>
    <row r="37" spans="1:14" s="31" customFormat="1">
      <c r="A37" s="74"/>
      <c r="B37" s="348" t="s">
        <v>300</v>
      </c>
      <c r="C37" s="225">
        <v>1</v>
      </c>
      <c r="D37" s="226" t="s">
        <v>38</v>
      </c>
      <c r="E37" s="221">
        <v>2</v>
      </c>
      <c r="F37" s="89">
        <f t="shared" si="4"/>
        <v>200</v>
      </c>
      <c r="G37" s="89">
        <v>0.75</v>
      </c>
      <c r="H37" s="89">
        <v>0.15</v>
      </c>
      <c r="I37" s="86">
        <f t="shared" si="3"/>
        <v>45</v>
      </c>
      <c r="J37" s="168" t="s">
        <v>10</v>
      </c>
      <c r="K37" s="222"/>
      <c r="L37" s="222"/>
      <c r="M37" s="223"/>
      <c r="N37" s="227"/>
    </row>
    <row r="38" spans="1:14" s="31" customFormat="1">
      <c r="A38" s="74"/>
      <c r="B38" s="348" t="s">
        <v>301</v>
      </c>
      <c r="C38" s="225">
        <v>1</v>
      </c>
      <c r="D38" s="226" t="s">
        <v>38</v>
      </c>
      <c r="E38" s="221">
        <v>2</v>
      </c>
      <c r="F38" s="89">
        <f t="shared" si="4"/>
        <v>50</v>
      </c>
      <c r="G38" s="89">
        <v>0.75</v>
      </c>
      <c r="H38" s="89">
        <v>0.15</v>
      </c>
      <c r="I38" s="86">
        <f t="shared" si="3"/>
        <v>11.25</v>
      </c>
      <c r="J38" s="168" t="s">
        <v>10</v>
      </c>
      <c r="K38" s="222"/>
      <c r="L38" s="222"/>
      <c r="M38" s="223"/>
      <c r="N38" s="227"/>
    </row>
    <row r="39" spans="1:14" s="31" customFormat="1">
      <c r="A39" s="74"/>
      <c r="B39" s="348"/>
      <c r="C39" s="225"/>
      <c r="D39" s="226"/>
      <c r="E39" s="221"/>
      <c r="F39" s="89"/>
      <c r="G39" s="89"/>
      <c r="H39" s="89"/>
      <c r="I39" s="86"/>
      <c r="J39" s="168"/>
      <c r="K39" s="222"/>
      <c r="L39" s="222"/>
      <c r="M39" s="223"/>
      <c r="N39" s="227"/>
    </row>
    <row r="40" spans="1:14" s="31" customFormat="1">
      <c r="A40" s="74"/>
      <c r="B40" s="228"/>
      <c r="C40" s="225"/>
      <c r="D40" s="226"/>
      <c r="E40" s="221"/>
      <c r="F40" s="74" t="s">
        <v>27</v>
      </c>
      <c r="G40" s="222"/>
      <c r="H40" s="85"/>
      <c r="I40" s="86">
        <f>SUM(I29:I39)</f>
        <v>707.25</v>
      </c>
      <c r="J40" s="168" t="s">
        <v>10</v>
      </c>
      <c r="K40" s="85">
        <f>'data 2025-26'!H46</f>
        <v>337.36</v>
      </c>
      <c r="L40" s="85" t="s">
        <v>21</v>
      </c>
      <c r="M40" s="91">
        <f>ROUND(I40*K40,0)</f>
        <v>238598</v>
      </c>
      <c r="N40" s="227"/>
    </row>
    <row r="41" spans="1:14">
      <c r="A41" s="74"/>
      <c r="B41" s="75"/>
      <c r="C41" s="76"/>
      <c r="D41" s="77"/>
      <c r="E41" s="78"/>
      <c r="F41" s="79"/>
      <c r="G41" s="82"/>
      <c r="H41" s="82"/>
      <c r="I41" s="444"/>
      <c r="J41" s="445"/>
      <c r="K41" s="174"/>
      <c r="L41" s="85"/>
      <c r="M41" s="212">
        <f>SUM(M7:M40)</f>
        <v>359502</v>
      </c>
    </row>
    <row r="42" spans="1:14" s="31" customFormat="1" ht="18.75" customHeight="1">
      <c r="A42" s="74">
        <v>4</v>
      </c>
      <c r="B42" s="428" t="s">
        <v>261</v>
      </c>
      <c r="C42" s="428"/>
      <c r="D42" s="428"/>
      <c r="E42" s="428"/>
      <c r="F42" s="428"/>
      <c r="G42" s="428"/>
      <c r="H42" s="428"/>
      <c r="I42" s="86"/>
      <c r="J42" s="168"/>
      <c r="K42" s="84"/>
      <c r="L42" s="85"/>
      <c r="M42" s="91">
        <f>'seigneorage (2)'!J11</f>
        <v>58348</v>
      </c>
    </row>
    <row r="43" spans="1:14" s="31" customFormat="1" ht="18.75" customHeight="1">
      <c r="A43" s="74"/>
      <c r="B43" s="325"/>
      <c r="C43" s="325"/>
      <c r="D43" s="325"/>
      <c r="E43" s="325"/>
      <c r="F43" s="325"/>
      <c r="G43" s="325"/>
      <c r="H43" s="325"/>
      <c r="I43" s="86"/>
      <c r="J43" s="168"/>
      <c r="K43" s="84"/>
      <c r="L43" s="85"/>
      <c r="M43" s="350">
        <f>SUM(M41:M42)</f>
        <v>417850</v>
      </c>
    </row>
    <row r="44" spans="1:14" ht="22.5" customHeight="1">
      <c r="A44" s="74">
        <v>5</v>
      </c>
      <c r="B44" s="428" t="s">
        <v>288</v>
      </c>
      <c r="C44" s="428"/>
      <c r="D44" s="428"/>
      <c r="E44" s="428"/>
      <c r="F44" s="428"/>
      <c r="G44" s="428"/>
      <c r="H44" s="428"/>
      <c r="I44" s="81"/>
      <c r="J44" s="88"/>
      <c r="K44" s="87">
        <f>M41</f>
        <v>359502</v>
      </c>
      <c r="L44" s="79"/>
      <c r="M44" s="92">
        <f>ROUND(K44*0.5%,0)</f>
        <v>1798</v>
      </c>
    </row>
    <row r="45" spans="1:14" ht="31.5" customHeight="1">
      <c r="A45" s="74">
        <v>6</v>
      </c>
      <c r="B45" s="428" t="s">
        <v>289</v>
      </c>
      <c r="C45" s="428"/>
      <c r="D45" s="428"/>
      <c r="E45" s="428"/>
      <c r="F45" s="428"/>
      <c r="G45" s="428"/>
      <c r="H45" s="428"/>
      <c r="I45" s="367"/>
      <c r="J45" s="368"/>
      <c r="K45" s="369">
        <f>M43</f>
        <v>417850</v>
      </c>
      <c r="L45" s="366"/>
      <c r="M45" s="92">
        <f>ROUND(K45*0.1%,0)</f>
        <v>418</v>
      </c>
    </row>
    <row r="46" spans="1:14" s="201" customFormat="1" ht="27.75" customHeight="1">
      <c r="A46" s="366">
        <v>7</v>
      </c>
      <c r="B46" s="428" t="s">
        <v>290</v>
      </c>
      <c r="C46" s="428"/>
      <c r="D46" s="428"/>
      <c r="E46" s="428"/>
      <c r="F46" s="428"/>
      <c r="G46" s="428"/>
      <c r="H46" s="428"/>
      <c r="I46" s="81"/>
      <c r="J46" s="88"/>
      <c r="K46" s="87">
        <f>M43+M45</f>
        <v>418268</v>
      </c>
      <c r="L46" s="79"/>
      <c r="M46" s="92">
        <f>ROUND(K46*12%,0)</f>
        <v>50192</v>
      </c>
    </row>
    <row r="47" spans="1:14" s="201" customFormat="1" ht="20.25" customHeight="1">
      <c r="A47" s="366">
        <v>8</v>
      </c>
      <c r="B47" s="428" t="s">
        <v>291</v>
      </c>
      <c r="C47" s="428"/>
      <c r="D47" s="428"/>
      <c r="E47" s="428"/>
      <c r="F47" s="428"/>
      <c r="G47" s="428"/>
      <c r="H47" s="428"/>
      <c r="I47" s="367"/>
      <c r="J47" s="368"/>
      <c r="K47" s="369">
        <f>M42</f>
        <v>58348</v>
      </c>
      <c r="L47" s="366"/>
      <c r="M47" s="92">
        <f>ROUND(K47*30%,0)</f>
        <v>17504</v>
      </c>
    </row>
    <row r="48" spans="1:14" s="201" customFormat="1" ht="27.75" customHeight="1">
      <c r="A48" s="366">
        <v>9</v>
      </c>
      <c r="B48" s="428" t="s">
        <v>292</v>
      </c>
      <c r="C48" s="428"/>
      <c r="D48" s="428"/>
      <c r="E48" s="428"/>
      <c r="F48" s="428"/>
      <c r="G48" s="428"/>
      <c r="H48" s="428"/>
      <c r="I48" s="367"/>
      <c r="J48" s="368"/>
      <c r="K48" s="369">
        <f>M42</f>
        <v>58348</v>
      </c>
      <c r="L48" s="366"/>
      <c r="M48" s="92">
        <f>ROUND(K48*2%,0)</f>
        <v>1167</v>
      </c>
    </row>
    <row r="49" spans="1:14" s="201" customFormat="1" ht="27.75" customHeight="1">
      <c r="A49" s="366">
        <v>10</v>
      </c>
      <c r="B49" s="428" t="s">
        <v>293</v>
      </c>
      <c r="C49" s="428"/>
      <c r="D49" s="428"/>
      <c r="E49" s="428"/>
      <c r="F49" s="428"/>
      <c r="G49" s="428"/>
      <c r="H49" s="428"/>
      <c r="I49" s="367"/>
      <c r="J49" s="368"/>
      <c r="K49" s="369">
        <f>M41</f>
        <v>359502</v>
      </c>
      <c r="L49" s="366"/>
      <c r="M49" s="92">
        <f>ROUND(K49*3%,0)</f>
        <v>10785</v>
      </c>
    </row>
    <row r="50" spans="1:14" ht="21.75" customHeight="1">
      <c r="A50" s="74">
        <v>11</v>
      </c>
      <c r="B50" s="428" t="s">
        <v>63</v>
      </c>
      <c r="C50" s="428"/>
      <c r="D50" s="428"/>
      <c r="E50" s="428"/>
      <c r="F50" s="428"/>
      <c r="G50" s="428"/>
      <c r="H50" s="428"/>
      <c r="I50" s="81"/>
      <c r="J50" s="88"/>
      <c r="K50" s="80"/>
      <c r="L50" s="79"/>
      <c r="M50" s="92">
        <f>N50</f>
        <v>286</v>
      </c>
      <c r="N50" s="30">
        <f>N51-M43-M44-M45-M46-M47-M48-M49</f>
        <v>286</v>
      </c>
    </row>
    <row r="51" spans="1:14">
      <c r="A51" s="74"/>
      <c r="B51" s="446" t="s">
        <v>4</v>
      </c>
      <c r="C51" s="446"/>
      <c r="D51" s="446"/>
      <c r="E51" s="446"/>
      <c r="F51" s="446"/>
      <c r="G51" s="446"/>
      <c r="H51" s="446"/>
      <c r="I51" s="148"/>
      <c r="J51" s="149"/>
      <c r="K51" s="150"/>
      <c r="L51" s="45"/>
      <c r="M51" s="93">
        <f>SUM(M43:M50)</f>
        <v>500000</v>
      </c>
      <c r="N51" s="21">
        <v>500000</v>
      </c>
    </row>
    <row r="52" spans="1:14">
      <c r="A52" s="151"/>
      <c r="B52" s="152"/>
      <c r="C52" s="164"/>
      <c r="D52" s="152"/>
      <c r="E52" s="162"/>
      <c r="F52" s="152"/>
      <c r="G52" s="152"/>
      <c r="H52" s="152"/>
      <c r="I52" s="153"/>
      <c r="J52" s="153"/>
      <c r="K52" s="154"/>
      <c r="L52" s="154"/>
      <c r="M52" s="153"/>
    </row>
    <row r="53" spans="1:14">
      <c r="A53" s="145"/>
      <c r="B53" s="146"/>
      <c r="C53" s="165"/>
      <c r="D53" s="146"/>
      <c r="E53" s="163"/>
      <c r="F53" s="146"/>
      <c r="G53" s="146"/>
      <c r="H53" s="146"/>
      <c r="I53" s="155"/>
      <c r="J53" s="155"/>
      <c r="K53" s="156"/>
      <c r="L53" s="156"/>
      <c r="M53" s="155"/>
    </row>
    <row r="54" spans="1:14">
      <c r="A54" s="145"/>
      <c r="B54" s="146"/>
      <c r="C54" s="165"/>
      <c r="D54" s="146"/>
      <c r="E54" s="163"/>
      <c r="F54" s="146"/>
      <c r="G54" s="146"/>
      <c r="H54" s="146"/>
      <c r="I54" s="155"/>
      <c r="J54" s="155"/>
      <c r="K54" s="156"/>
      <c r="L54" s="156"/>
      <c r="M54" s="155"/>
    </row>
    <row r="55" spans="1:14">
      <c r="A55" s="145"/>
      <c r="B55" s="146"/>
      <c r="C55" s="165"/>
      <c r="D55" s="146"/>
      <c r="E55" s="163"/>
      <c r="F55" s="146"/>
      <c r="G55" s="32" t="str">
        <f>'lead 2025-26'!$G$14</f>
        <v>Deputy Executive Engineer</v>
      </c>
      <c r="H55" s="146"/>
      <c r="I55" s="155"/>
      <c r="J55" s="155"/>
      <c r="K55" s="156"/>
      <c r="L55" s="147" t="str">
        <f>'lead 2025-26'!J14</f>
        <v>Assistant   Engineer</v>
      </c>
      <c r="M55" s="155"/>
    </row>
    <row r="56" spans="1:14">
      <c r="A56" s="145"/>
      <c r="B56" s="146"/>
      <c r="C56" s="165"/>
      <c r="D56" s="146"/>
      <c r="E56" s="163"/>
      <c r="F56" s="146"/>
      <c r="G56" s="32" t="str">
        <f>'lead 2025-26'!$G$15</f>
        <v>PRI Sub Division: Kanigiri</v>
      </c>
      <c r="H56" s="146"/>
      <c r="I56" s="155"/>
      <c r="J56" s="155"/>
      <c r="K56" s="156"/>
      <c r="L56" s="147" t="str">
        <f>'lead 2025-26'!J15</f>
        <v>Mandal Praja Parishad</v>
      </c>
      <c r="M56" s="155"/>
    </row>
    <row r="57" spans="1:14">
      <c r="A57" s="145"/>
      <c r="B57" s="146"/>
      <c r="C57" s="165"/>
      <c r="D57" s="146"/>
      <c r="E57" s="163"/>
      <c r="F57" s="146"/>
      <c r="G57" s="146"/>
      <c r="H57" s="146"/>
      <c r="I57" s="155"/>
      <c r="J57" s="155"/>
      <c r="K57" s="156"/>
      <c r="L57" s="147" t="s">
        <v>242</v>
      </c>
      <c r="M57" s="155"/>
    </row>
  </sheetData>
  <mergeCells count="28">
    <mergeCell ref="B51:H51"/>
    <mergeCell ref="B20:H20"/>
    <mergeCell ref="B28:H28"/>
    <mergeCell ref="I41:J41"/>
    <mergeCell ref="B42:H42"/>
    <mergeCell ref="B44:H44"/>
    <mergeCell ref="B45:H45"/>
    <mergeCell ref="B46:H46"/>
    <mergeCell ref="B47:H47"/>
    <mergeCell ref="B48:H48"/>
    <mergeCell ref="B49:H49"/>
    <mergeCell ref="B50:H50"/>
    <mergeCell ref="B16:H16"/>
    <mergeCell ref="A1:M1"/>
    <mergeCell ref="A2:B2"/>
    <mergeCell ref="C2:M2"/>
    <mergeCell ref="K3:L3"/>
    <mergeCell ref="A4:A5"/>
    <mergeCell ref="B4:B5"/>
    <mergeCell ref="C4:E5"/>
    <mergeCell ref="F4:H4"/>
    <mergeCell ref="I4:J5"/>
    <mergeCell ref="K4:K5"/>
    <mergeCell ref="L4:L5"/>
    <mergeCell ref="M4:M5"/>
    <mergeCell ref="C6:E6"/>
    <mergeCell ref="I6:J6"/>
    <mergeCell ref="B7:H7"/>
  </mergeCells>
  <printOptions horizontalCentered="1"/>
  <pageMargins left="0.23622047244094499" right="0.15748031496063" top="0.16" bottom="0.18" header="0.38" footer="0.16"/>
  <pageSetup paperSize="9" orientation="portrait" errors="blank"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5E7D-A1E3-4487-B88C-876CDDBBCB51}">
  <sheetPr>
    <tabColor rgb="FF00B0F0"/>
  </sheetPr>
  <dimension ref="A1:L106"/>
  <sheetViews>
    <sheetView defaultGridColor="0" colorId="22" zoomScaleSheetLayoutView="115" workbookViewId="0">
      <selection activeCell="K31" sqref="K31"/>
    </sheetView>
  </sheetViews>
  <sheetFormatPr defaultRowHeight="12.75"/>
  <cols>
    <col min="1" max="1" width="5" style="103" customWidth="1"/>
    <col min="2" max="2" width="21.85546875" style="103" customWidth="1"/>
    <col min="3" max="3" width="6.7109375" style="103" customWidth="1"/>
    <col min="4" max="4" width="9.5703125" style="103" customWidth="1"/>
    <col min="5" max="5" width="3.7109375" style="103" customWidth="1"/>
    <col min="6" max="6" width="8.42578125" style="130" customWidth="1"/>
    <col min="7" max="7" width="3.5703125" style="131" customWidth="1"/>
    <col min="8" max="8" width="11.7109375" style="132" customWidth="1"/>
    <col min="9" max="9" width="10.7109375" style="103" customWidth="1"/>
    <col min="10" max="11" width="11.140625" style="103" customWidth="1"/>
    <col min="12" max="12" width="10.5703125" style="132" customWidth="1"/>
    <col min="13" max="13" width="9.7109375" style="103" bestFit="1" customWidth="1"/>
    <col min="14" max="257" width="9.140625" style="103"/>
    <col min="258" max="258" width="5" style="103" customWidth="1"/>
    <col min="259" max="259" width="21.85546875" style="103" customWidth="1"/>
    <col min="260" max="260" width="6.7109375" style="103" customWidth="1"/>
    <col min="261" max="261" width="9.5703125" style="103" customWidth="1"/>
    <col min="262" max="262" width="3.7109375" style="103" customWidth="1"/>
    <col min="263" max="263" width="18" style="103" customWidth="1"/>
    <col min="264" max="264" width="3.5703125" style="103" customWidth="1"/>
    <col min="265" max="265" width="11.7109375" style="103" customWidth="1"/>
    <col min="266" max="266" width="10.7109375" style="103" customWidth="1"/>
    <col min="267" max="267" width="11.140625" style="103" customWidth="1"/>
    <col min="268" max="268" width="10.5703125" style="103" customWidth="1"/>
    <col min="269" max="269" width="9.7109375" style="103" bestFit="1" customWidth="1"/>
    <col min="270" max="513" width="9.140625" style="103"/>
    <col min="514" max="514" width="5" style="103" customWidth="1"/>
    <col min="515" max="515" width="21.85546875" style="103" customWidth="1"/>
    <col min="516" max="516" width="6.7109375" style="103" customWidth="1"/>
    <col min="517" max="517" width="9.5703125" style="103" customWidth="1"/>
    <col min="518" max="518" width="3.7109375" style="103" customWidth="1"/>
    <col min="519" max="519" width="18" style="103" customWidth="1"/>
    <col min="520" max="520" width="3.5703125" style="103" customWidth="1"/>
    <col min="521" max="521" width="11.7109375" style="103" customWidth="1"/>
    <col min="522" max="522" width="10.7109375" style="103" customWidth="1"/>
    <col min="523" max="523" width="11.140625" style="103" customWidth="1"/>
    <col min="524" max="524" width="10.5703125" style="103" customWidth="1"/>
    <col min="525" max="525" width="9.7109375" style="103" bestFit="1" customWidth="1"/>
    <col min="526" max="769" width="9.140625" style="103"/>
    <col min="770" max="770" width="5" style="103" customWidth="1"/>
    <col min="771" max="771" width="21.85546875" style="103" customWidth="1"/>
    <col min="772" max="772" width="6.7109375" style="103" customWidth="1"/>
    <col min="773" max="773" width="9.5703125" style="103" customWidth="1"/>
    <col min="774" max="774" width="3.7109375" style="103" customWidth="1"/>
    <col min="775" max="775" width="18" style="103" customWidth="1"/>
    <col min="776" max="776" width="3.5703125" style="103" customWidth="1"/>
    <col min="777" max="777" width="11.7109375" style="103" customWidth="1"/>
    <col min="778" max="778" width="10.7109375" style="103" customWidth="1"/>
    <col min="779" max="779" width="11.140625" style="103" customWidth="1"/>
    <col min="780" max="780" width="10.5703125" style="103" customWidth="1"/>
    <col min="781" max="781" width="9.7109375" style="103" bestFit="1" customWidth="1"/>
    <col min="782" max="1025" width="9.140625" style="103"/>
    <col min="1026" max="1026" width="5" style="103" customWidth="1"/>
    <col min="1027" max="1027" width="21.85546875" style="103" customWidth="1"/>
    <col min="1028" max="1028" width="6.7109375" style="103" customWidth="1"/>
    <col min="1029" max="1029" width="9.5703125" style="103" customWidth="1"/>
    <col min="1030" max="1030" width="3.7109375" style="103" customWidth="1"/>
    <col min="1031" max="1031" width="18" style="103" customWidth="1"/>
    <col min="1032" max="1032" width="3.5703125" style="103" customWidth="1"/>
    <col min="1033" max="1033" width="11.7109375" style="103" customWidth="1"/>
    <col min="1034" max="1034" width="10.7109375" style="103" customWidth="1"/>
    <col min="1035" max="1035" width="11.140625" style="103" customWidth="1"/>
    <col min="1036" max="1036" width="10.5703125" style="103" customWidth="1"/>
    <col min="1037" max="1037" width="9.7109375" style="103" bestFit="1" customWidth="1"/>
    <col min="1038" max="1281" width="9.140625" style="103"/>
    <col min="1282" max="1282" width="5" style="103" customWidth="1"/>
    <col min="1283" max="1283" width="21.85546875" style="103" customWidth="1"/>
    <col min="1284" max="1284" width="6.7109375" style="103" customWidth="1"/>
    <col min="1285" max="1285" width="9.5703125" style="103" customWidth="1"/>
    <col min="1286" max="1286" width="3.7109375" style="103" customWidth="1"/>
    <col min="1287" max="1287" width="18" style="103" customWidth="1"/>
    <col min="1288" max="1288" width="3.5703125" style="103" customWidth="1"/>
    <col min="1289" max="1289" width="11.7109375" style="103" customWidth="1"/>
    <col min="1290" max="1290" width="10.7109375" style="103" customWidth="1"/>
    <col min="1291" max="1291" width="11.140625" style="103" customWidth="1"/>
    <col min="1292" max="1292" width="10.5703125" style="103" customWidth="1"/>
    <col min="1293" max="1293" width="9.7109375" style="103" bestFit="1" customWidth="1"/>
    <col min="1294" max="1537" width="9.140625" style="103"/>
    <col min="1538" max="1538" width="5" style="103" customWidth="1"/>
    <col min="1539" max="1539" width="21.85546875" style="103" customWidth="1"/>
    <col min="1540" max="1540" width="6.7109375" style="103" customWidth="1"/>
    <col min="1541" max="1541" width="9.5703125" style="103" customWidth="1"/>
    <col min="1542" max="1542" width="3.7109375" style="103" customWidth="1"/>
    <col min="1543" max="1543" width="18" style="103" customWidth="1"/>
    <col min="1544" max="1544" width="3.5703125" style="103" customWidth="1"/>
    <col min="1545" max="1545" width="11.7109375" style="103" customWidth="1"/>
    <col min="1546" max="1546" width="10.7109375" style="103" customWidth="1"/>
    <col min="1547" max="1547" width="11.140625" style="103" customWidth="1"/>
    <col min="1548" max="1548" width="10.5703125" style="103" customWidth="1"/>
    <col min="1549" max="1549" width="9.7109375" style="103" bestFit="1" customWidth="1"/>
    <col min="1550" max="1793" width="9.140625" style="103"/>
    <col min="1794" max="1794" width="5" style="103" customWidth="1"/>
    <col min="1795" max="1795" width="21.85546875" style="103" customWidth="1"/>
    <col min="1796" max="1796" width="6.7109375" style="103" customWidth="1"/>
    <col min="1797" max="1797" width="9.5703125" style="103" customWidth="1"/>
    <col min="1798" max="1798" width="3.7109375" style="103" customWidth="1"/>
    <col min="1799" max="1799" width="18" style="103" customWidth="1"/>
    <col min="1800" max="1800" width="3.5703125" style="103" customWidth="1"/>
    <col min="1801" max="1801" width="11.7109375" style="103" customWidth="1"/>
    <col min="1802" max="1802" width="10.7109375" style="103" customWidth="1"/>
    <col min="1803" max="1803" width="11.140625" style="103" customWidth="1"/>
    <col min="1804" max="1804" width="10.5703125" style="103" customWidth="1"/>
    <col min="1805" max="1805" width="9.7109375" style="103" bestFit="1" customWidth="1"/>
    <col min="1806" max="2049" width="9.140625" style="103"/>
    <col min="2050" max="2050" width="5" style="103" customWidth="1"/>
    <col min="2051" max="2051" width="21.85546875" style="103" customWidth="1"/>
    <col min="2052" max="2052" width="6.7109375" style="103" customWidth="1"/>
    <col min="2053" max="2053" width="9.5703125" style="103" customWidth="1"/>
    <col min="2054" max="2054" width="3.7109375" style="103" customWidth="1"/>
    <col min="2055" max="2055" width="18" style="103" customWidth="1"/>
    <col min="2056" max="2056" width="3.5703125" style="103" customWidth="1"/>
    <col min="2057" max="2057" width="11.7109375" style="103" customWidth="1"/>
    <col min="2058" max="2058" width="10.7109375" style="103" customWidth="1"/>
    <col min="2059" max="2059" width="11.140625" style="103" customWidth="1"/>
    <col min="2060" max="2060" width="10.5703125" style="103" customWidth="1"/>
    <col min="2061" max="2061" width="9.7109375" style="103" bestFit="1" customWidth="1"/>
    <col min="2062" max="2305" width="9.140625" style="103"/>
    <col min="2306" max="2306" width="5" style="103" customWidth="1"/>
    <col min="2307" max="2307" width="21.85546875" style="103" customWidth="1"/>
    <col min="2308" max="2308" width="6.7109375" style="103" customWidth="1"/>
    <col min="2309" max="2309" width="9.5703125" style="103" customWidth="1"/>
    <col min="2310" max="2310" width="3.7109375" style="103" customWidth="1"/>
    <col min="2311" max="2311" width="18" style="103" customWidth="1"/>
    <col min="2312" max="2312" width="3.5703125" style="103" customWidth="1"/>
    <col min="2313" max="2313" width="11.7109375" style="103" customWidth="1"/>
    <col min="2314" max="2314" width="10.7109375" style="103" customWidth="1"/>
    <col min="2315" max="2315" width="11.140625" style="103" customWidth="1"/>
    <col min="2316" max="2316" width="10.5703125" style="103" customWidth="1"/>
    <col min="2317" max="2317" width="9.7109375" style="103" bestFit="1" customWidth="1"/>
    <col min="2318" max="2561" width="9.140625" style="103"/>
    <col min="2562" max="2562" width="5" style="103" customWidth="1"/>
    <col min="2563" max="2563" width="21.85546875" style="103" customWidth="1"/>
    <col min="2564" max="2564" width="6.7109375" style="103" customWidth="1"/>
    <col min="2565" max="2565" width="9.5703125" style="103" customWidth="1"/>
    <col min="2566" max="2566" width="3.7109375" style="103" customWidth="1"/>
    <col min="2567" max="2567" width="18" style="103" customWidth="1"/>
    <col min="2568" max="2568" width="3.5703125" style="103" customWidth="1"/>
    <col min="2569" max="2569" width="11.7109375" style="103" customWidth="1"/>
    <col min="2570" max="2570" width="10.7109375" style="103" customWidth="1"/>
    <col min="2571" max="2571" width="11.140625" style="103" customWidth="1"/>
    <col min="2572" max="2572" width="10.5703125" style="103" customWidth="1"/>
    <col min="2573" max="2573" width="9.7109375" style="103" bestFit="1" customWidth="1"/>
    <col min="2574" max="2817" width="9.140625" style="103"/>
    <col min="2818" max="2818" width="5" style="103" customWidth="1"/>
    <col min="2819" max="2819" width="21.85546875" style="103" customWidth="1"/>
    <col min="2820" max="2820" width="6.7109375" style="103" customWidth="1"/>
    <col min="2821" max="2821" width="9.5703125" style="103" customWidth="1"/>
    <col min="2822" max="2822" width="3.7109375" style="103" customWidth="1"/>
    <col min="2823" max="2823" width="18" style="103" customWidth="1"/>
    <col min="2824" max="2824" width="3.5703125" style="103" customWidth="1"/>
    <col min="2825" max="2825" width="11.7109375" style="103" customWidth="1"/>
    <col min="2826" max="2826" width="10.7109375" style="103" customWidth="1"/>
    <col min="2827" max="2827" width="11.140625" style="103" customWidth="1"/>
    <col min="2828" max="2828" width="10.5703125" style="103" customWidth="1"/>
    <col min="2829" max="2829" width="9.7109375" style="103" bestFit="1" customWidth="1"/>
    <col min="2830" max="3073" width="9.140625" style="103"/>
    <col min="3074" max="3074" width="5" style="103" customWidth="1"/>
    <col min="3075" max="3075" width="21.85546875" style="103" customWidth="1"/>
    <col min="3076" max="3076" width="6.7109375" style="103" customWidth="1"/>
    <col min="3077" max="3077" width="9.5703125" style="103" customWidth="1"/>
    <col min="3078" max="3078" width="3.7109375" style="103" customWidth="1"/>
    <col min="3079" max="3079" width="18" style="103" customWidth="1"/>
    <col min="3080" max="3080" width="3.5703125" style="103" customWidth="1"/>
    <col min="3081" max="3081" width="11.7109375" style="103" customWidth="1"/>
    <col min="3082" max="3082" width="10.7109375" style="103" customWidth="1"/>
    <col min="3083" max="3083" width="11.140625" style="103" customWidth="1"/>
    <col min="3084" max="3084" width="10.5703125" style="103" customWidth="1"/>
    <col min="3085" max="3085" width="9.7109375" style="103" bestFit="1" customWidth="1"/>
    <col min="3086" max="3329" width="9.140625" style="103"/>
    <col min="3330" max="3330" width="5" style="103" customWidth="1"/>
    <col min="3331" max="3331" width="21.85546875" style="103" customWidth="1"/>
    <col min="3332" max="3332" width="6.7109375" style="103" customWidth="1"/>
    <col min="3333" max="3333" width="9.5703125" style="103" customWidth="1"/>
    <col min="3334" max="3334" width="3.7109375" style="103" customWidth="1"/>
    <col min="3335" max="3335" width="18" style="103" customWidth="1"/>
    <col min="3336" max="3336" width="3.5703125" style="103" customWidth="1"/>
    <col min="3337" max="3337" width="11.7109375" style="103" customWidth="1"/>
    <col min="3338" max="3338" width="10.7109375" style="103" customWidth="1"/>
    <col min="3339" max="3339" width="11.140625" style="103" customWidth="1"/>
    <col min="3340" max="3340" width="10.5703125" style="103" customWidth="1"/>
    <col min="3341" max="3341" width="9.7109375" style="103" bestFit="1" customWidth="1"/>
    <col min="3342" max="3585" width="9.140625" style="103"/>
    <col min="3586" max="3586" width="5" style="103" customWidth="1"/>
    <col min="3587" max="3587" width="21.85546875" style="103" customWidth="1"/>
    <col min="3588" max="3588" width="6.7109375" style="103" customWidth="1"/>
    <col min="3589" max="3589" width="9.5703125" style="103" customWidth="1"/>
    <col min="3590" max="3590" width="3.7109375" style="103" customWidth="1"/>
    <col min="3591" max="3591" width="18" style="103" customWidth="1"/>
    <col min="3592" max="3592" width="3.5703125" style="103" customWidth="1"/>
    <col min="3593" max="3593" width="11.7109375" style="103" customWidth="1"/>
    <col min="3594" max="3594" width="10.7109375" style="103" customWidth="1"/>
    <col min="3595" max="3595" width="11.140625" style="103" customWidth="1"/>
    <col min="3596" max="3596" width="10.5703125" style="103" customWidth="1"/>
    <col min="3597" max="3597" width="9.7109375" style="103" bestFit="1" customWidth="1"/>
    <col min="3598" max="3841" width="9.140625" style="103"/>
    <col min="3842" max="3842" width="5" style="103" customWidth="1"/>
    <col min="3843" max="3843" width="21.85546875" style="103" customWidth="1"/>
    <col min="3844" max="3844" width="6.7109375" style="103" customWidth="1"/>
    <col min="3845" max="3845" width="9.5703125" style="103" customWidth="1"/>
    <col min="3846" max="3846" width="3.7109375" style="103" customWidth="1"/>
    <col min="3847" max="3847" width="18" style="103" customWidth="1"/>
    <col min="3848" max="3848" width="3.5703125" style="103" customWidth="1"/>
    <col min="3849" max="3849" width="11.7109375" style="103" customWidth="1"/>
    <col min="3850" max="3850" width="10.7109375" style="103" customWidth="1"/>
    <col min="3851" max="3851" width="11.140625" style="103" customWidth="1"/>
    <col min="3852" max="3852" width="10.5703125" style="103" customWidth="1"/>
    <col min="3853" max="3853" width="9.7109375" style="103" bestFit="1" customWidth="1"/>
    <col min="3854" max="4097" width="9.140625" style="103"/>
    <col min="4098" max="4098" width="5" style="103" customWidth="1"/>
    <col min="4099" max="4099" width="21.85546875" style="103" customWidth="1"/>
    <col min="4100" max="4100" width="6.7109375" style="103" customWidth="1"/>
    <col min="4101" max="4101" width="9.5703125" style="103" customWidth="1"/>
    <col min="4102" max="4102" width="3.7109375" style="103" customWidth="1"/>
    <col min="4103" max="4103" width="18" style="103" customWidth="1"/>
    <col min="4104" max="4104" width="3.5703125" style="103" customWidth="1"/>
    <col min="4105" max="4105" width="11.7109375" style="103" customWidth="1"/>
    <col min="4106" max="4106" width="10.7109375" style="103" customWidth="1"/>
    <col min="4107" max="4107" width="11.140625" style="103" customWidth="1"/>
    <col min="4108" max="4108" width="10.5703125" style="103" customWidth="1"/>
    <col min="4109" max="4109" width="9.7109375" style="103" bestFit="1" customWidth="1"/>
    <col min="4110" max="4353" width="9.140625" style="103"/>
    <col min="4354" max="4354" width="5" style="103" customWidth="1"/>
    <col min="4355" max="4355" width="21.85546875" style="103" customWidth="1"/>
    <col min="4356" max="4356" width="6.7109375" style="103" customWidth="1"/>
    <col min="4357" max="4357" width="9.5703125" style="103" customWidth="1"/>
    <col min="4358" max="4358" width="3.7109375" style="103" customWidth="1"/>
    <col min="4359" max="4359" width="18" style="103" customWidth="1"/>
    <col min="4360" max="4360" width="3.5703125" style="103" customWidth="1"/>
    <col min="4361" max="4361" width="11.7109375" style="103" customWidth="1"/>
    <col min="4362" max="4362" width="10.7109375" style="103" customWidth="1"/>
    <col min="4363" max="4363" width="11.140625" style="103" customWidth="1"/>
    <col min="4364" max="4364" width="10.5703125" style="103" customWidth="1"/>
    <col min="4365" max="4365" width="9.7109375" style="103" bestFit="1" customWidth="1"/>
    <col min="4366" max="4609" width="9.140625" style="103"/>
    <col min="4610" max="4610" width="5" style="103" customWidth="1"/>
    <col min="4611" max="4611" width="21.85546875" style="103" customWidth="1"/>
    <col min="4612" max="4612" width="6.7109375" style="103" customWidth="1"/>
    <col min="4613" max="4613" width="9.5703125" style="103" customWidth="1"/>
    <col min="4614" max="4614" width="3.7109375" style="103" customWidth="1"/>
    <col min="4615" max="4615" width="18" style="103" customWidth="1"/>
    <col min="4616" max="4616" width="3.5703125" style="103" customWidth="1"/>
    <col min="4617" max="4617" width="11.7109375" style="103" customWidth="1"/>
    <col min="4618" max="4618" width="10.7109375" style="103" customWidth="1"/>
    <col min="4619" max="4619" width="11.140625" style="103" customWidth="1"/>
    <col min="4620" max="4620" width="10.5703125" style="103" customWidth="1"/>
    <col min="4621" max="4621" width="9.7109375" style="103" bestFit="1" customWidth="1"/>
    <col min="4622" max="4865" width="9.140625" style="103"/>
    <col min="4866" max="4866" width="5" style="103" customWidth="1"/>
    <col min="4867" max="4867" width="21.85546875" style="103" customWidth="1"/>
    <col min="4868" max="4868" width="6.7109375" style="103" customWidth="1"/>
    <col min="4869" max="4869" width="9.5703125" style="103" customWidth="1"/>
    <col min="4870" max="4870" width="3.7109375" style="103" customWidth="1"/>
    <col min="4871" max="4871" width="18" style="103" customWidth="1"/>
    <col min="4872" max="4872" width="3.5703125" style="103" customWidth="1"/>
    <col min="4873" max="4873" width="11.7109375" style="103" customWidth="1"/>
    <col min="4874" max="4874" width="10.7109375" style="103" customWidth="1"/>
    <col min="4875" max="4875" width="11.140625" style="103" customWidth="1"/>
    <col min="4876" max="4876" width="10.5703125" style="103" customWidth="1"/>
    <col min="4877" max="4877" width="9.7109375" style="103" bestFit="1" customWidth="1"/>
    <col min="4878" max="5121" width="9.140625" style="103"/>
    <col min="5122" max="5122" width="5" style="103" customWidth="1"/>
    <col min="5123" max="5123" width="21.85546875" style="103" customWidth="1"/>
    <col min="5124" max="5124" width="6.7109375" style="103" customWidth="1"/>
    <col min="5125" max="5125" width="9.5703125" style="103" customWidth="1"/>
    <col min="5126" max="5126" width="3.7109375" style="103" customWidth="1"/>
    <col min="5127" max="5127" width="18" style="103" customWidth="1"/>
    <col min="5128" max="5128" width="3.5703125" style="103" customWidth="1"/>
    <col min="5129" max="5129" width="11.7109375" style="103" customWidth="1"/>
    <col min="5130" max="5130" width="10.7109375" style="103" customWidth="1"/>
    <col min="5131" max="5131" width="11.140625" style="103" customWidth="1"/>
    <col min="5132" max="5132" width="10.5703125" style="103" customWidth="1"/>
    <col min="5133" max="5133" width="9.7109375" style="103" bestFit="1" customWidth="1"/>
    <col min="5134" max="5377" width="9.140625" style="103"/>
    <col min="5378" max="5378" width="5" style="103" customWidth="1"/>
    <col min="5379" max="5379" width="21.85546875" style="103" customWidth="1"/>
    <col min="5380" max="5380" width="6.7109375" style="103" customWidth="1"/>
    <col min="5381" max="5381" width="9.5703125" style="103" customWidth="1"/>
    <col min="5382" max="5382" width="3.7109375" style="103" customWidth="1"/>
    <col min="5383" max="5383" width="18" style="103" customWidth="1"/>
    <col min="5384" max="5384" width="3.5703125" style="103" customWidth="1"/>
    <col min="5385" max="5385" width="11.7109375" style="103" customWidth="1"/>
    <col min="5386" max="5386" width="10.7109375" style="103" customWidth="1"/>
    <col min="5387" max="5387" width="11.140625" style="103" customWidth="1"/>
    <col min="5388" max="5388" width="10.5703125" style="103" customWidth="1"/>
    <col min="5389" max="5389" width="9.7109375" style="103" bestFit="1" customWidth="1"/>
    <col min="5390" max="5633" width="9.140625" style="103"/>
    <col min="5634" max="5634" width="5" style="103" customWidth="1"/>
    <col min="5635" max="5635" width="21.85546875" style="103" customWidth="1"/>
    <col min="5636" max="5636" width="6.7109375" style="103" customWidth="1"/>
    <col min="5637" max="5637" width="9.5703125" style="103" customWidth="1"/>
    <col min="5638" max="5638" width="3.7109375" style="103" customWidth="1"/>
    <col min="5639" max="5639" width="18" style="103" customWidth="1"/>
    <col min="5640" max="5640" width="3.5703125" style="103" customWidth="1"/>
    <col min="5641" max="5641" width="11.7109375" style="103" customWidth="1"/>
    <col min="5642" max="5642" width="10.7109375" style="103" customWidth="1"/>
    <col min="5643" max="5643" width="11.140625" style="103" customWidth="1"/>
    <col min="5644" max="5644" width="10.5703125" style="103" customWidth="1"/>
    <col min="5645" max="5645" width="9.7109375" style="103" bestFit="1" customWidth="1"/>
    <col min="5646" max="5889" width="9.140625" style="103"/>
    <col min="5890" max="5890" width="5" style="103" customWidth="1"/>
    <col min="5891" max="5891" width="21.85546875" style="103" customWidth="1"/>
    <col min="5892" max="5892" width="6.7109375" style="103" customWidth="1"/>
    <col min="5893" max="5893" width="9.5703125" style="103" customWidth="1"/>
    <col min="5894" max="5894" width="3.7109375" style="103" customWidth="1"/>
    <col min="5895" max="5895" width="18" style="103" customWidth="1"/>
    <col min="5896" max="5896" width="3.5703125" style="103" customWidth="1"/>
    <col min="5897" max="5897" width="11.7109375" style="103" customWidth="1"/>
    <col min="5898" max="5898" width="10.7109375" style="103" customWidth="1"/>
    <col min="5899" max="5899" width="11.140625" style="103" customWidth="1"/>
    <col min="5900" max="5900" width="10.5703125" style="103" customWidth="1"/>
    <col min="5901" max="5901" width="9.7109375" style="103" bestFit="1" customWidth="1"/>
    <col min="5902" max="6145" width="9.140625" style="103"/>
    <col min="6146" max="6146" width="5" style="103" customWidth="1"/>
    <col min="6147" max="6147" width="21.85546875" style="103" customWidth="1"/>
    <col min="6148" max="6148" width="6.7109375" style="103" customWidth="1"/>
    <col min="6149" max="6149" width="9.5703125" style="103" customWidth="1"/>
    <col min="6150" max="6150" width="3.7109375" style="103" customWidth="1"/>
    <col min="6151" max="6151" width="18" style="103" customWidth="1"/>
    <col min="6152" max="6152" width="3.5703125" style="103" customWidth="1"/>
    <col min="6153" max="6153" width="11.7109375" style="103" customWidth="1"/>
    <col min="6154" max="6154" width="10.7109375" style="103" customWidth="1"/>
    <col min="6155" max="6155" width="11.140625" style="103" customWidth="1"/>
    <col min="6156" max="6156" width="10.5703125" style="103" customWidth="1"/>
    <col min="6157" max="6157" width="9.7109375" style="103" bestFit="1" customWidth="1"/>
    <col min="6158" max="6401" width="9.140625" style="103"/>
    <col min="6402" max="6402" width="5" style="103" customWidth="1"/>
    <col min="6403" max="6403" width="21.85546875" style="103" customWidth="1"/>
    <col min="6404" max="6404" width="6.7109375" style="103" customWidth="1"/>
    <col min="6405" max="6405" width="9.5703125" style="103" customWidth="1"/>
    <col min="6406" max="6406" width="3.7109375" style="103" customWidth="1"/>
    <col min="6407" max="6407" width="18" style="103" customWidth="1"/>
    <col min="6408" max="6408" width="3.5703125" style="103" customWidth="1"/>
    <col min="6409" max="6409" width="11.7109375" style="103" customWidth="1"/>
    <col min="6410" max="6410" width="10.7109375" style="103" customWidth="1"/>
    <col min="6411" max="6411" width="11.140625" style="103" customWidth="1"/>
    <col min="6412" max="6412" width="10.5703125" style="103" customWidth="1"/>
    <col min="6413" max="6413" width="9.7109375" style="103" bestFit="1" customWidth="1"/>
    <col min="6414" max="6657" width="9.140625" style="103"/>
    <col min="6658" max="6658" width="5" style="103" customWidth="1"/>
    <col min="6659" max="6659" width="21.85546875" style="103" customWidth="1"/>
    <col min="6660" max="6660" width="6.7109375" style="103" customWidth="1"/>
    <col min="6661" max="6661" width="9.5703125" style="103" customWidth="1"/>
    <col min="6662" max="6662" width="3.7109375" style="103" customWidth="1"/>
    <col min="6663" max="6663" width="18" style="103" customWidth="1"/>
    <col min="6664" max="6664" width="3.5703125" style="103" customWidth="1"/>
    <col min="6665" max="6665" width="11.7109375" style="103" customWidth="1"/>
    <col min="6666" max="6666" width="10.7109375" style="103" customWidth="1"/>
    <col min="6667" max="6667" width="11.140625" style="103" customWidth="1"/>
    <col min="6668" max="6668" width="10.5703125" style="103" customWidth="1"/>
    <col min="6669" max="6669" width="9.7109375" style="103" bestFit="1" customWidth="1"/>
    <col min="6670" max="6913" width="9.140625" style="103"/>
    <col min="6914" max="6914" width="5" style="103" customWidth="1"/>
    <col min="6915" max="6915" width="21.85546875" style="103" customWidth="1"/>
    <col min="6916" max="6916" width="6.7109375" style="103" customWidth="1"/>
    <col min="6917" max="6917" width="9.5703125" style="103" customWidth="1"/>
    <col min="6918" max="6918" width="3.7109375" style="103" customWidth="1"/>
    <col min="6919" max="6919" width="18" style="103" customWidth="1"/>
    <col min="6920" max="6920" width="3.5703125" style="103" customWidth="1"/>
    <col min="6921" max="6921" width="11.7109375" style="103" customWidth="1"/>
    <col min="6922" max="6922" width="10.7109375" style="103" customWidth="1"/>
    <col min="6923" max="6923" width="11.140625" style="103" customWidth="1"/>
    <col min="6924" max="6924" width="10.5703125" style="103" customWidth="1"/>
    <col min="6925" max="6925" width="9.7109375" style="103" bestFit="1" customWidth="1"/>
    <col min="6926" max="7169" width="9.140625" style="103"/>
    <col min="7170" max="7170" width="5" style="103" customWidth="1"/>
    <col min="7171" max="7171" width="21.85546875" style="103" customWidth="1"/>
    <col min="7172" max="7172" width="6.7109375" style="103" customWidth="1"/>
    <col min="7173" max="7173" width="9.5703125" style="103" customWidth="1"/>
    <col min="7174" max="7174" width="3.7109375" style="103" customWidth="1"/>
    <col min="7175" max="7175" width="18" style="103" customWidth="1"/>
    <col min="7176" max="7176" width="3.5703125" style="103" customWidth="1"/>
    <col min="7177" max="7177" width="11.7109375" style="103" customWidth="1"/>
    <col min="7178" max="7178" width="10.7109375" style="103" customWidth="1"/>
    <col min="7179" max="7179" width="11.140625" style="103" customWidth="1"/>
    <col min="7180" max="7180" width="10.5703125" style="103" customWidth="1"/>
    <col min="7181" max="7181" width="9.7109375" style="103" bestFit="1" customWidth="1"/>
    <col min="7182" max="7425" width="9.140625" style="103"/>
    <col min="7426" max="7426" width="5" style="103" customWidth="1"/>
    <col min="7427" max="7427" width="21.85546875" style="103" customWidth="1"/>
    <col min="7428" max="7428" width="6.7109375" style="103" customWidth="1"/>
    <col min="7429" max="7429" width="9.5703125" style="103" customWidth="1"/>
    <col min="7430" max="7430" width="3.7109375" style="103" customWidth="1"/>
    <col min="7431" max="7431" width="18" style="103" customWidth="1"/>
    <col min="7432" max="7432" width="3.5703125" style="103" customWidth="1"/>
    <col min="7433" max="7433" width="11.7109375" style="103" customWidth="1"/>
    <col min="7434" max="7434" width="10.7109375" style="103" customWidth="1"/>
    <col min="7435" max="7435" width="11.140625" style="103" customWidth="1"/>
    <col min="7436" max="7436" width="10.5703125" style="103" customWidth="1"/>
    <col min="7437" max="7437" width="9.7109375" style="103" bestFit="1" customWidth="1"/>
    <col min="7438" max="7681" width="9.140625" style="103"/>
    <col min="7682" max="7682" width="5" style="103" customWidth="1"/>
    <col min="7683" max="7683" width="21.85546875" style="103" customWidth="1"/>
    <col min="7684" max="7684" width="6.7109375" style="103" customWidth="1"/>
    <col min="7685" max="7685" width="9.5703125" style="103" customWidth="1"/>
    <col min="7686" max="7686" width="3.7109375" style="103" customWidth="1"/>
    <col min="7687" max="7687" width="18" style="103" customWidth="1"/>
    <col min="7688" max="7688" width="3.5703125" style="103" customWidth="1"/>
    <col min="7689" max="7689" width="11.7109375" style="103" customWidth="1"/>
    <col min="7690" max="7690" width="10.7109375" style="103" customWidth="1"/>
    <col min="7691" max="7691" width="11.140625" style="103" customWidth="1"/>
    <col min="7692" max="7692" width="10.5703125" style="103" customWidth="1"/>
    <col min="7693" max="7693" width="9.7109375" style="103" bestFit="1" customWidth="1"/>
    <col min="7694" max="7937" width="9.140625" style="103"/>
    <col min="7938" max="7938" width="5" style="103" customWidth="1"/>
    <col min="7939" max="7939" width="21.85546875" style="103" customWidth="1"/>
    <col min="7940" max="7940" width="6.7109375" style="103" customWidth="1"/>
    <col min="7941" max="7941" width="9.5703125" style="103" customWidth="1"/>
    <col min="7942" max="7942" width="3.7109375" style="103" customWidth="1"/>
    <col min="7943" max="7943" width="18" style="103" customWidth="1"/>
    <col min="7944" max="7944" width="3.5703125" style="103" customWidth="1"/>
    <col min="7945" max="7945" width="11.7109375" style="103" customWidth="1"/>
    <col min="7946" max="7946" width="10.7109375" style="103" customWidth="1"/>
    <col min="7947" max="7947" width="11.140625" style="103" customWidth="1"/>
    <col min="7948" max="7948" width="10.5703125" style="103" customWidth="1"/>
    <col min="7949" max="7949" width="9.7109375" style="103" bestFit="1" customWidth="1"/>
    <col min="7950" max="8193" width="9.140625" style="103"/>
    <col min="8194" max="8194" width="5" style="103" customWidth="1"/>
    <col min="8195" max="8195" width="21.85546875" style="103" customWidth="1"/>
    <col min="8196" max="8196" width="6.7109375" style="103" customWidth="1"/>
    <col min="8197" max="8197" width="9.5703125" style="103" customWidth="1"/>
    <col min="8198" max="8198" width="3.7109375" style="103" customWidth="1"/>
    <col min="8199" max="8199" width="18" style="103" customWidth="1"/>
    <col min="8200" max="8200" width="3.5703125" style="103" customWidth="1"/>
    <col min="8201" max="8201" width="11.7109375" style="103" customWidth="1"/>
    <col min="8202" max="8202" width="10.7109375" style="103" customWidth="1"/>
    <col min="8203" max="8203" width="11.140625" style="103" customWidth="1"/>
    <col min="8204" max="8204" width="10.5703125" style="103" customWidth="1"/>
    <col min="8205" max="8205" width="9.7109375" style="103" bestFit="1" customWidth="1"/>
    <col min="8206" max="8449" width="9.140625" style="103"/>
    <col min="8450" max="8450" width="5" style="103" customWidth="1"/>
    <col min="8451" max="8451" width="21.85546875" style="103" customWidth="1"/>
    <col min="8452" max="8452" width="6.7109375" style="103" customWidth="1"/>
    <col min="8453" max="8453" width="9.5703125" style="103" customWidth="1"/>
    <col min="8454" max="8454" width="3.7109375" style="103" customWidth="1"/>
    <col min="8455" max="8455" width="18" style="103" customWidth="1"/>
    <col min="8456" max="8456" width="3.5703125" style="103" customWidth="1"/>
    <col min="8457" max="8457" width="11.7109375" style="103" customWidth="1"/>
    <col min="8458" max="8458" width="10.7109375" style="103" customWidth="1"/>
    <col min="8459" max="8459" width="11.140625" style="103" customWidth="1"/>
    <col min="8460" max="8460" width="10.5703125" style="103" customWidth="1"/>
    <col min="8461" max="8461" width="9.7109375" style="103" bestFit="1" customWidth="1"/>
    <col min="8462" max="8705" width="9.140625" style="103"/>
    <col min="8706" max="8706" width="5" style="103" customWidth="1"/>
    <col min="8707" max="8707" width="21.85546875" style="103" customWidth="1"/>
    <col min="8708" max="8708" width="6.7109375" style="103" customWidth="1"/>
    <col min="8709" max="8709" width="9.5703125" style="103" customWidth="1"/>
    <col min="8710" max="8710" width="3.7109375" style="103" customWidth="1"/>
    <col min="8711" max="8711" width="18" style="103" customWidth="1"/>
    <col min="8712" max="8712" width="3.5703125" style="103" customWidth="1"/>
    <col min="8713" max="8713" width="11.7109375" style="103" customWidth="1"/>
    <col min="8714" max="8714" width="10.7109375" style="103" customWidth="1"/>
    <col min="8715" max="8715" width="11.140625" style="103" customWidth="1"/>
    <col min="8716" max="8716" width="10.5703125" style="103" customWidth="1"/>
    <col min="8717" max="8717" width="9.7109375" style="103" bestFit="1" customWidth="1"/>
    <col min="8718" max="8961" width="9.140625" style="103"/>
    <col min="8962" max="8962" width="5" style="103" customWidth="1"/>
    <col min="8963" max="8963" width="21.85546875" style="103" customWidth="1"/>
    <col min="8964" max="8964" width="6.7109375" style="103" customWidth="1"/>
    <col min="8965" max="8965" width="9.5703125" style="103" customWidth="1"/>
    <col min="8966" max="8966" width="3.7109375" style="103" customWidth="1"/>
    <col min="8967" max="8967" width="18" style="103" customWidth="1"/>
    <col min="8968" max="8968" width="3.5703125" style="103" customWidth="1"/>
    <col min="8969" max="8969" width="11.7109375" style="103" customWidth="1"/>
    <col min="8970" max="8970" width="10.7109375" style="103" customWidth="1"/>
    <col min="8971" max="8971" width="11.140625" style="103" customWidth="1"/>
    <col min="8972" max="8972" width="10.5703125" style="103" customWidth="1"/>
    <col min="8973" max="8973" width="9.7109375" style="103" bestFit="1" customWidth="1"/>
    <col min="8974" max="9217" width="9.140625" style="103"/>
    <col min="9218" max="9218" width="5" style="103" customWidth="1"/>
    <col min="9219" max="9219" width="21.85546875" style="103" customWidth="1"/>
    <col min="9220" max="9220" width="6.7109375" style="103" customWidth="1"/>
    <col min="9221" max="9221" width="9.5703125" style="103" customWidth="1"/>
    <col min="9222" max="9222" width="3.7109375" style="103" customWidth="1"/>
    <col min="9223" max="9223" width="18" style="103" customWidth="1"/>
    <col min="9224" max="9224" width="3.5703125" style="103" customWidth="1"/>
    <col min="9225" max="9225" width="11.7109375" style="103" customWidth="1"/>
    <col min="9226" max="9226" width="10.7109375" style="103" customWidth="1"/>
    <col min="9227" max="9227" width="11.140625" style="103" customWidth="1"/>
    <col min="9228" max="9228" width="10.5703125" style="103" customWidth="1"/>
    <col min="9229" max="9229" width="9.7109375" style="103" bestFit="1" customWidth="1"/>
    <col min="9230" max="9473" width="9.140625" style="103"/>
    <col min="9474" max="9474" width="5" style="103" customWidth="1"/>
    <col min="9475" max="9475" width="21.85546875" style="103" customWidth="1"/>
    <col min="9476" max="9476" width="6.7109375" style="103" customWidth="1"/>
    <col min="9477" max="9477" width="9.5703125" style="103" customWidth="1"/>
    <col min="9478" max="9478" width="3.7109375" style="103" customWidth="1"/>
    <col min="9479" max="9479" width="18" style="103" customWidth="1"/>
    <col min="9480" max="9480" width="3.5703125" style="103" customWidth="1"/>
    <col min="9481" max="9481" width="11.7109375" style="103" customWidth="1"/>
    <col min="9482" max="9482" width="10.7109375" style="103" customWidth="1"/>
    <col min="9483" max="9483" width="11.140625" style="103" customWidth="1"/>
    <col min="9484" max="9484" width="10.5703125" style="103" customWidth="1"/>
    <col min="9485" max="9485" width="9.7109375" style="103" bestFit="1" customWidth="1"/>
    <col min="9486" max="9729" width="9.140625" style="103"/>
    <col min="9730" max="9730" width="5" style="103" customWidth="1"/>
    <col min="9731" max="9731" width="21.85546875" style="103" customWidth="1"/>
    <col min="9732" max="9732" width="6.7109375" style="103" customWidth="1"/>
    <col min="9733" max="9733" width="9.5703125" style="103" customWidth="1"/>
    <col min="9734" max="9734" width="3.7109375" style="103" customWidth="1"/>
    <col min="9735" max="9735" width="18" style="103" customWidth="1"/>
    <col min="9736" max="9736" width="3.5703125" style="103" customWidth="1"/>
    <col min="9737" max="9737" width="11.7109375" style="103" customWidth="1"/>
    <col min="9738" max="9738" width="10.7109375" style="103" customWidth="1"/>
    <col min="9739" max="9739" width="11.140625" style="103" customWidth="1"/>
    <col min="9740" max="9740" width="10.5703125" style="103" customWidth="1"/>
    <col min="9741" max="9741" width="9.7109375" style="103" bestFit="1" customWidth="1"/>
    <col min="9742" max="9985" width="9.140625" style="103"/>
    <col min="9986" max="9986" width="5" style="103" customWidth="1"/>
    <col min="9987" max="9987" width="21.85546875" style="103" customWidth="1"/>
    <col min="9988" max="9988" width="6.7109375" style="103" customWidth="1"/>
    <col min="9989" max="9989" width="9.5703125" style="103" customWidth="1"/>
    <col min="9990" max="9990" width="3.7109375" style="103" customWidth="1"/>
    <col min="9991" max="9991" width="18" style="103" customWidth="1"/>
    <col min="9992" max="9992" width="3.5703125" style="103" customWidth="1"/>
    <col min="9993" max="9993" width="11.7109375" style="103" customWidth="1"/>
    <col min="9994" max="9994" width="10.7109375" style="103" customWidth="1"/>
    <col min="9995" max="9995" width="11.140625" style="103" customWidth="1"/>
    <col min="9996" max="9996" width="10.5703125" style="103" customWidth="1"/>
    <col min="9997" max="9997" width="9.7109375" style="103" bestFit="1" customWidth="1"/>
    <col min="9998" max="10241" width="9.140625" style="103"/>
    <col min="10242" max="10242" width="5" style="103" customWidth="1"/>
    <col min="10243" max="10243" width="21.85546875" style="103" customWidth="1"/>
    <col min="10244" max="10244" width="6.7109375" style="103" customWidth="1"/>
    <col min="10245" max="10245" width="9.5703125" style="103" customWidth="1"/>
    <col min="10246" max="10246" width="3.7109375" style="103" customWidth="1"/>
    <col min="10247" max="10247" width="18" style="103" customWidth="1"/>
    <col min="10248" max="10248" width="3.5703125" style="103" customWidth="1"/>
    <col min="10249" max="10249" width="11.7109375" style="103" customWidth="1"/>
    <col min="10250" max="10250" width="10.7109375" style="103" customWidth="1"/>
    <col min="10251" max="10251" width="11.140625" style="103" customWidth="1"/>
    <col min="10252" max="10252" width="10.5703125" style="103" customWidth="1"/>
    <col min="10253" max="10253" width="9.7109375" style="103" bestFit="1" customWidth="1"/>
    <col min="10254" max="10497" width="9.140625" style="103"/>
    <col min="10498" max="10498" width="5" style="103" customWidth="1"/>
    <col min="10499" max="10499" width="21.85546875" style="103" customWidth="1"/>
    <col min="10500" max="10500" width="6.7109375" style="103" customWidth="1"/>
    <col min="10501" max="10501" width="9.5703125" style="103" customWidth="1"/>
    <col min="10502" max="10502" width="3.7109375" style="103" customWidth="1"/>
    <col min="10503" max="10503" width="18" style="103" customWidth="1"/>
    <col min="10504" max="10504" width="3.5703125" style="103" customWidth="1"/>
    <col min="10505" max="10505" width="11.7109375" style="103" customWidth="1"/>
    <col min="10506" max="10506" width="10.7109375" style="103" customWidth="1"/>
    <col min="10507" max="10507" width="11.140625" style="103" customWidth="1"/>
    <col min="10508" max="10508" width="10.5703125" style="103" customWidth="1"/>
    <col min="10509" max="10509" width="9.7109375" style="103" bestFit="1" customWidth="1"/>
    <col min="10510" max="10753" width="9.140625" style="103"/>
    <col min="10754" max="10754" width="5" style="103" customWidth="1"/>
    <col min="10755" max="10755" width="21.85546875" style="103" customWidth="1"/>
    <col min="10756" max="10756" width="6.7109375" style="103" customWidth="1"/>
    <col min="10757" max="10757" width="9.5703125" style="103" customWidth="1"/>
    <col min="10758" max="10758" width="3.7109375" style="103" customWidth="1"/>
    <col min="10759" max="10759" width="18" style="103" customWidth="1"/>
    <col min="10760" max="10760" width="3.5703125" style="103" customWidth="1"/>
    <col min="10761" max="10761" width="11.7109375" style="103" customWidth="1"/>
    <col min="10762" max="10762" width="10.7109375" style="103" customWidth="1"/>
    <col min="10763" max="10763" width="11.140625" style="103" customWidth="1"/>
    <col min="10764" max="10764" width="10.5703125" style="103" customWidth="1"/>
    <col min="10765" max="10765" width="9.7109375" style="103" bestFit="1" customWidth="1"/>
    <col min="10766" max="11009" width="9.140625" style="103"/>
    <col min="11010" max="11010" width="5" style="103" customWidth="1"/>
    <col min="11011" max="11011" width="21.85546875" style="103" customWidth="1"/>
    <col min="11012" max="11012" width="6.7109375" style="103" customWidth="1"/>
    <col min="11013" max="11013" width="9.5703125" style="103" customWidth="1"/>
    <col min="11014" max="11014" width="3.7109375" style="103" customWidth="1"/>
    <col min="11015" max="11015" width="18" style="103" customWidth="1"/>
    <col min="11016" max="11016" width="3.5703125" style="103" customWidth="1"/>
    <col min="11017" max="11017" width="11.7109375" style="103" customWidth="1"/>
    <col min="11018" max="11018" width="10.7109375" style="103" customWidth="1"/>
    <col min="11019" max="11019" width="11.140625" style="103" customWidth="1"/>
    <col min="11020" max="11020" width="10.5703125" style="103" customWidth="1"/>
    <col min="11021" max="11021" width="9.7109375" style="103" bestFit="1" customWidth="1"/>
    <col min="11022" max="11265" width="9.140625" style="103"/>
    <col min="11266" max="11266" width="5" style="103" customWidth="1"/>
    <col min="11267" max="11267" width="21.85546875" style="103" customWidth="1"/>
    <col min="11268" max="11268" width="6.7109375" style="103" customWidth="1"/>
    <col min="11269" max="11269" width="9.5703125" style="103" customWidth="1"/>
    <col min="11270" max="11270" width="3.7109375" style="103" customWidth="1"/>
    <col min="11271" max="11271" width="18" style="103" customWidth="1"/>
    <col min="11272" max="11272" width="3.5703125" style="103" customWidth="1"/>
    <col min="11273" max="11273" width="11.7109375" style="103" customWidth="1"/>
    <col min="11274" max="11274" width="10.7109375" style="103" customWidth="1"/>
    <col min="11275" max="11275" width="11.140625" style="103" customWidth="1"/>
    <col min="11276" max="11276" width="10.5703125" style="103" customWidth="1"/>
    <col min="11277" max="11277" width="9.7109375" style="103" bestFit="1" customWidth="1"/>
    <col min="11278" max="11521" width="9.140625" style="103"/>
    <col min="11522" max="11522" width="5" style="103" customWidth="1"/>
    <col min="11523" max="11523" width="21.85546875" style="103" customWidth="1"/>
    <col min="11524" max="11524" width="6.7109375" style="103" customWidth="1"/>
    <col min="11525" max="11525" width="9.5703125" style="103" customWidth="1"/>
    <col min="11526" max="11526" width="3.7109375" style="103" customWidth="1"/>
    <col min="11527" max="11527" width="18" style="103" customWidth="1"/>
    <col min="11528" max="11528" width="3.5703125" style="103" customWidth="1"/>
    <col min="11529" max="11529" width="11.7109375" style="103" customWidth="1"/>
    <col min="11530" max="11530" width="10.7109375" style="103" customWidth="1"/>
    <col min="11531" max="11531" width="11.140625" style="103" customWidth="1"/>
    <col min="11532" max="11532" width="10.5703125" style="103" customWidth="1"/>
    <col min="11533" max="11533" width="9.7109375" style="103" bestFit="1" customWidth="1"/>
    <col min="11534" max="11777" width="9.140625" style="103"/>
    <col min="11778" max="11778" width="5" style="103" customWidth="1"/>
    <col min="11779" max="11779" width="21.85546875" style="103" customWidth="1"/>
    <col min="11780" max="11780" width="6.7109375" style="103" customWidth="1"/>
    <col min="11781" max="11781" width="9.5703125" style="103" customWidth="1"/>
    <col min="11782" max="11782" width="3.7109375" style="103" customWidth="1"/>
    <col min="11783" max="11783" width="18" style="103" customWidth="1"/>
    <col min="11784" max="11784" width="3.5703125" style="103" customWidth="1"/>
    <col min="11785" max="11785" width="11.7109375" style="103" customWidth="1"/>
    <col min="11786" max="11786" width="10.7109375" style="103" customWidth="1"/>
    <col min="11787" max="11787" width="11.140625" style="103" customWidth="1"/>
    <col min="11788" max="11788" width="10.5703125" style="103" customWidth="1"/>
    <col min="11789" max="11789" width="9.7109375" style="103" bestFit="1" customWidth="1"/>
    <col min="11790" max="12033" width="9.140625" style="103"/>
    <col min="12034" max="12034" width="5" style="103" customWidth="1"/>
    <col min="12035" max="12035" width="21.85546875" style="103" customWidth="1"/>
    <col min="12036" max="12036" width="6.7109375" style="103" customWidth="1"/>
    <col min="12037" max="12037" width="9.5703125" style="103" customWidth="1"/>
    <col min="12038" max="12038" width="3.7109375" style="103" customWidth="1"/>
    <col min="12039" max="12039" width="18" style="103" customWidth="1"/>
    <col min="12040" max="12040" width="3.5703125" style="103" customWidth="1"/>
    <col min="12041" max="12041" width="11.7109375" style="103" customWidth="1"/>
    <col min="12042" max="12042" width="10.7109375" style="103" customWidth="1"/>
    <col min="12043" max="12043" width="11.140625" style="103" customWidth="1"/>
    <col min="12044" max="12044" width="10.5703125" style="103" customWidth="1"/>
    <col min="12045" max="12045" width="9.7109375" style="103" bestFit="1" customWidth="1"/>
    <col min="12046" max="12289" width="9.140625" style="103"/>
    <col min="12290" max="12290" width="5" style="103" customWidth="1"/>
    <col min="12291" max="12291" width="21.85546875" style="103" customWidth="1"/>
    <col min="12292" max="12292" width="6.7109375" style="103" customWidth="1"/>
    <col min="12293" max="12293" width="9.5703125" style="103" customWidth="1"/>
    <col min="12294" max="12294" width="3.7109375" style="103" customWidth="1"/>
    <col min="12295" max="12295" width="18" style="103" customWidth="1"/>
    <col min="12296" max="12296" width="3.5703125" style="103" customWidth="1"/>
    <col min="12297" max="12297" width="11.7109375" style="103" customWidth="1"/>
    <col min="12298" max="12298" width="10.7109375" style="103" customWidth="1"/>
    <col min="12299" max="12299" width="11.140625" style="103" customWidth="1"/>
    <col min="12300" max="12300" width="10.5703125" style="103" customWidth="1"/>
    <col min="12301" max="12301" width="9.7109375" style="103" bestFit="1" customWidth="1"/>
    <col min="12302" max="12545" width="9.140625" style="103"/>
    <col min="12546" max="12546" width="5" style="103" customWidth="1"/>
    <col min="12547" max="12547" width="21.85546875" style="103" customWidth="1"/>
    <col min="12548" max="12548" width="6.7109375" style="103" customWidth="1"/>
    <col min="12549" max="12549" width="9.5703125" style="103" customWidth="1"/>
    <col min="12550" max="12550" width="3.7109375" style="103" customWidth="1"/>
    <col min="12551" max="12551" width="18" style="103" customWidth="1"/>
    <col min="12552" max="12552" width="3.5703125" style="103" customWidth="1"/>
    <col min="12553" max="12553" width="11.7109375" style="103" customWidth="1"/>
    <col min="12554" max="12554" width="10.7109375" style="103" customWidth="1"/>
    <col min="12555" max="12555" width="11.140625" style="103" customWidth="1"/>
    <col min="12556" max="12556" width="10.5703125" style="103" customWidth="1"/>
    <col min="12557" max="12557" width="9.7109375" style="103" bestFit="1" customWidth="1"/>
    <col min="12558" max="12801" width="9.140625" style="103"/>
    <col min="12802" max="12802" width="5" style="103" customWidth="1"/>
    <col min="12803" max="12803" width="21.85546875" style="103" customWidth="1"/>
    <col min="12804" max="12804" width="6.7109375" style="103" customWidth="1"/>
    <col min="12805" max="12805" width="9.5703125" style="103" customWidth="1"/>
    <col min="12806" max="12806" width="3.7109375" style="103" customWidth="1"/>
    <col min="12807" max="12807" width="18" style="103" customWidth="1"/>
    <col min="12808" max="12808" width="3.5703125" style="103" customWidth="1"/>
    <col min="12809" max="12809" width="11.7109375" style="103" customWidth="1"/>
    <col min="12810" max="12810" width="10.7109375" style="103" customWidth="1"/>
    <col min="12811" max="12811" width="11.140625" style="103" customWidth="1"/>
    <col min="12812" max="12812" width="10.5703125" style="103" customWidth="1"/>
    <col min="12813" max="12813" width="9.7109375" style="103" bestFit="1" customWidth="1"/>
    <col min="12814" max="13057" width="9.140625" style="103"/>
    <col min="13058" max="13058" width="5" style="103" customWidth="1"/>
    <col min="13059" max="13059" width="21.85546875" style="103" customWidth="1"/>
    <col min="13060" max="13060" width="6.7109375" style="103" customWidth="1"/>
    <col min="13061" max="13061" width="9.5703125" style="103" customWidth="1"/>
    <col min="13062" max="13062" width="3.7109375" style="103" customWidth="1"/>
    <col min="13063" max="13063" width="18" style="103" customWidth="1"/>
    <col min="13064" max="13064" width="3.5703125" style="103" customWidth="1"/>
    <col min="13065" max="13065" width="11.7109375" style="103" customWidth="1"/>
    <col min="13066" max="13066" width="10.7109375" style="103" customWidth="1"/>
    <col min="13067" max="13067" width="11.140625" style="103" customWidth="1"/>
    <col min="13068" max="13068" width="10.5703125" style="103" customWidth="1"/>
    <col min="13069" max="13069" width="9.7109375" style="103" bestFit="1" customWidth="1"/>
    <col min="13070" max="13313" width="9.140625" style="103"/>
    <col min="13314" max="13314" width="5" style="103" customWidth="1"/>
    <col min="13315" max="13315" width="21.85546875" style="103" customWidth="1"/>
    <col min="13316" max="13316" width="6.7109375" style="103" customWidth="1"/>
    <col min="13317" max="13317" width="9.5703125" style="103" customWidth="1"/>
    <col min="13318" max="13318" width="3.7109375" style="103" customWidth="1"/>
    <col min="13319" max="13319" width="18" style="103" customWidth="1"/>
    <col min="13320" max="13320" width="3.5703125" style="103" customWidth="1"/>
    <col min="13321" max="13321" width="11.7109375" style="103" customWidth="1"/>
    <col min="13322" max="13322" width="10.7109375" style="103" customWidth="1"/>
    <col min="13323" max="13323" width="11.140625" style="103" customWidth="1"/>
    <col min="13324" max="13324" width="10.5703125" style="103" customWidth="1"/>
    <col min="13325" max="13325" width="9.7109375" style="103" bestFit="1" customWidth="1"/>
    <col min="13326" max="13569" width="9.140625" style="103"/>
    <col min="13570" max="13570" width="5" style="103" customWidth="1"/>
    <col min="13571" max="13571" width="21.85546875" style="103" customWidth="1"/>
    <col min="13572" max="13572" width="6.7109375" style="103" customWidth="1"/>
    <col min="13573" max="13573" width="9.5703125" style="103" customWidth="1"/>
    <col min="13574" max="13574" width="3.7109375" style="103" customWidth="1"/>
    <col min="13575" max="13575" width="18" style="103" customWidth="1"/>
    <col min="13576" max="13576" width="3.5703125" style="103" customWidth="1"/>
    <col min="13577" max="13577" width="11.7109375" style="103" customWidth="1"/>
    <col min="13578" max="13578" width="10.7109375" style="103" customWidth="1"/>
    <col min="13579" max="13579" width="11.140625" style="103" customWidth="1"/>
    <col min="13580" max="13580" width="10.5703125" style="103" customWidth="1"/>
    <col min="13581" max="13581" width="9.7109375" style="103" bestFit="1" customWidth="1"/>
    <col min="13582" max="13825" width="9.140625" style="103"/>
    <col min="13826" max="13826" width="5" style="103" customWidth="1"/>
    <col min="13827" max="13827" width="21.85546875" style="103" customWidth="1"/>
    <col min="13828" max="13828" width="6.7109375" style="103" customWidth="1"/>
    <col min="13829" max="13829" width="9.5703125" style="103" customWidth="1"/>
    <col min="13830" max="13830" width="3.7109375" style="103" customWidth="1"/>
    <col min="13831" max="13831" width="18" style="103" customWidth="1"/>
    <col min="13832" max="13832" width="3.5703125" style="103" customWidth="1"/>
    <col min="13833" max="13833" width="11.7109375" style="103" customWidth="1"/>
    <col min="13834" max="13834" width="10.7109375" style="103" customWidth="1"/>
    <col min="13835" max="13835" width="11.140625" style="103" customWidth="1"/>
    <col min="13836" max="13836" width="10.5703125" style="103" customWidth="1"/>
    <col min="13837" max="13837" width="9.7109375" style="103" bestFit="1" customWidth="1"/>
    <col min="13838" max="14081" width="9.140625" style="103"/>
    <col min="14082" max="14082" width="5" style="103" customWidth="1"/>
    <col min="14083" max="14083" width="21.85546875" style="103" customWidth="1"/>
    <col min="14084" max="14084" width="6.7109375" style="103" customWidth="1"/>
    <col min="14085" max="14085" width="9.5703125" style="103" customWidth="1"/>
    <col min="14086" max="14086" width="3.7109375" style="103" customWidth="1"/>
    <col min="14087" max="14087" width="18" style="103" customWidth="1"/>
    <col min="14088" max="14088" width="3.5703125" style="103" customWidth="1"/>
    <col min="14089" max="14089" width="11.7109375" style="103" customWidth="1"/>
    <col min="14090" max="14090" width="10.7109375" style="103" customWidth="1"/>
    <col min="14091" max="14091" width="11.140625" style="103" customWidth="1"/>
    <col min="14092" max="14092" width="10.5703125" style="103" customWidth="1"/>
    <col min="14093" max="14093" width="9.7109375" style="103" bestFit="1" customWidth="1"/>
    <col min="14094" max="14337" width="9.140625" style="103"/>
    <col min="14338" max="14338" width="5" style="103" customWidth="1"/>
    <col min="14339" max="14339" width="21.85546875" style="103" customWidth="1"/>
    <col min="14340" max="14340" width="6.7109375" style="103" customWidth="1"/>
    <col min="14341" max="14341" width="9.5703125" style="103" customWidth="1"/>
    <col min="14342" max="14342" width="3.7109375" style="103" customWidth="1"/>
    <col min="14343" max="14343" width="18" style="103" customWidth="1"/>
    <col min="14344" max="14344" width="3.5703125" style="103" customWidth="1"/>
    <col min="14345" max="14345" width="11.7109375" style="103" customWidth="1"/>
    <col min="14346" max="14346" width="10.7109375" style="103" customWidth="1"/>
    <col min="14347" max="14347" width="11.140625" style="103" customWidth="1"/>
    <col min="14348" max="14348" width="10.5703125" style="103" customWidth="1"/>
    <col min="14349" max="14349" width="9.7109375" style="103" bestFit="1" customWidth="1"/>
    <col min="14350" max="14593" width="9.140625" style="103"/>
    <col min="14594" max="14594" width="5" style="103" customWidth="1"/>
    <col min="14595" max="14595" width="21.85546875" style="103" customWidth="1"/>
    <col min="14596" max="14596" width="6.7109375" style="103" customWidth="1"/>
    <col min="14597" max="14597" width="9.5703125" style="103" customWidth="1"/>
    <col min="14598" max="14598" width="3.7109375" style="103" customWidth="1"/>
    <col min="14599" max="14599" width="18" style="103" customWidth="1"/>
    <col min="14600" max="14600" width="3.5703125" style="103" customWidth="1"/>
    <col min="14601" max="14601" width="11.7109375" style="103" customWidth="1"/>
    <col min="14602" max="14602" width="10.7109375" style="103" customWidth="1"/>
    <col min="14603" max="14603" width="11.140625" style="103" customWidth="1"/>
    <col min="14604" max="14604" width="10.5703125" style="103" customWidth="1"/>
    <col min="14605" max="14605" width="9.7109375" style="103" bestFit="1" customWidth="1"/>
    <col min="14606" max="14849" width="9.140625" style="103"/>
    <col min="14850" max="14850" width="5" style="103" customWidth="1"/>
    <col min="14851" max="14851" width="21.85546875" style="103" customWidth="1"/>
    <col min="14852" max="14852" width="6.7109375" style="103" customWidth="1"/>
    <col min="14853" max="14853" width="9.5703125" style="103" customWidth="1"/>
    <col min="14854" max="14854" width="3.7109375" style="103" customWidth="1"/>
    <col min="14855" max="14855" width="18" style="103" customWidth="1"/>
    <col min="14856" max="14856" width="3.5703125" style="103" customWidth="1"/>
    <col min="14857" max="14857" width="11.7109375" style="103" customWidth="1"/>
    <col min="14858" max="14858" width="10.7109375" style="103" customWidth="1"/>
    <col min="14859" max="14859" width="11.140625" style="103" customWidth="1"/>
    <col min="14860" max="14860" width="10.5703125" style="103" customWidth="1"/>
    <col min="14861" max="14861" width="9.7109375" style="103" bestFit="1" customWidth="1"/>
    <col min="14862" max="15105" width="9.140625" style="103"/>
    <col min="15106" max="15106" width="5" style="103" customWidth="1"/>
    <col min="15107" max="15107" width="21.85546875" style="103" customWidth="1"/>
    <col min="15108" max="15108" width="6.7109375" style="103" customWidth="1"/>
    <col min="15109" max="15109" width="9.5703125" style="103" customWidth="1"/>
    <col min="15110" max="15110" width="3.7109375" style="103" customWidth="1"/>
    <col min="15111" max="15111" width="18" style="103" customWidth="1"/>
    <col min="15112" max="15112" width="3.5703125" style="103" customWidth="1"/>
    <col min="15113" max="15113" width="11.7109375" style="103" customWidth="1"/>
    <col min="15114" max="15114" width="10.7109375" style="103" customWidth="1"/>
    <col min="15115" max="15115" width="11.140625" style="103" customWidth="1"/>
    <col min="15116" max="15116" width="10.5703125" style="103" customWidth="1"/>
    <col min="15117" max="15117" width="9.7109375" style="103" bestFit="1" customWidth="1"/>
    <col min="15118" max="15361" width="9.140625" style="103"/>
    <col min="15362" max="15362" width="5" style="103" customWidth="1"/>
    <col min="15363" max="15363" width="21.85546875" style="103" customWidth="1"/>
    <col min="15364" max="15364" width="6.7109375" style="103" customWidth="1"/>
    <col min="15365" max="15365" width="9.5703125" style="103" customWidth="1"/>
    <col min="15366" max="15366" width="3.7109375" style="103" customWidth="1"/>
    <col min="15367" max="15367" width="18" style="103" customWidth="1"/>
    <col min="15368" max="15368" width="3.5703125" style="103" customWidth="1"/>
    <col min="15369" max="15369" width="11.7109375" style="103" customWidth="1"/>
    <col min="15370" max="15370" width="10.7109375" style="103" customWidth="1"/>
    <col min="15371" max="15371" width="11.140625" style="103" customWidth="1"/>
    <col min="15372" max="15372" width="10.5703125" style="103" customWidth="1"/>
    <col min="15373" max="15373" width="9.7109375" style="103" bestFit="1" customWidth="1"/>
    <col min="15374" max="15617" width="9.140625" style="103"/>
    <col min="15618" max="15618" width="5" style="103" customWidth="1"/>
    <col min="15619" max="15619" width="21.85546875" style="103" customWidth="1"/>
    <col min="15620" max="15620" width="6.7109375" style="103" customWidth="1"/>
    <col min="15621" max="15621" width="9.5703125" style="103" customWidth="1"/>
    <col min="15622" max="15622" width="3.7109375" style="103" customWidth="1"/>
    <col min="15623" max="15623" width="18" style="103" customWidth="1"/>
    <col min="15624" max="15624" width="3.5703125" style="103" customWidth="1"/>
    <col min="15625" max="15625" width="11.7109375" style="103" customWidth="1"/>
    <col min="15626" max="15626" width="10.7109375" style="103" customWidth="1"/>
    <col min="15627" max="15627" width="11.140625" style="103" customWidth="1"/>
    <col min="15628" max="15628" width="10.5703125" style="103" customWidth="1"/>
    <col min="15629" max="15629" width="9.7109375" style="103" bestFit="1" customWidth="1"/>
    <col min="15630" max="15873" width="9.140625" style="103"/>
    <col min="15874" max="15874" width="5" style="103" customWidth="1"/>
    <col min="15875" max="15875" width="21.85546875" style="103" customWidth="1"/>
    <col min="15876" max="15876" width="6.7109375" style="103" customWidth="1"/>
    <col min="15877" max="15877" width="9.5703125" style="103" customWidth="1"/>
    <col min="15878" max="15878" width="3.7109375" style="103" customWidth="1"/>
    <col min="15879" max="15879" width="18" style="103" customWidth="1"/>
    <col min="15880" max="15880" width="3.5703125" style="103" customWidth="1"/>
    <col min="15881" max="15881" width="11.7109375" style="103" customWidth="1"/>
    <col min="15882" max="15882" width="10.7109375" style="103" customWidth="1"/>
    <col min="15883" max="15883" width="11.140625" style="103" customWidth="1"/>
    <col min="15884" max="15884" width="10.5703125" style="103" customWidth="1"/>
    <col min="15885" max="15885" width="9.7109375" style="103" bestFit="1" customWidth="1"/>
    <col min="15886" max="16129" width="9.140625" style="103"/>
    <col min="16130" max="16130" width="5" style="103" customWidth="1"/>
    <col min="16131" max="16131" width="21.85546875" style="103" customWidth="1"/>
    <col min="16132" max="16132" width="6.7109375" style="103" customWidth="1"/>
    <col min="16133" max="16133" width="9.5703125" style="103" customWidth="1"/>
    <col min="16134" max="16134" width="3.7109375" style="103" customWidth="1"/>
    <col min="16135" max="16135" width="18" style="103" customWidth="1"/>
    <col min="16136" max="16136" width="3.5703125" style="103" customWidth="1"/>
    <col min="16137" max="16137" width="11.7109375" style="103" customWidth="1"/>
    <col min="16138" max="16138" width="10.7109375" style="103" customWidth="1"/>
    <col min="16139" max="16139" width="11.140625" style="103" customWidth="1"/>
    <col min="16140" max="16140" width="10.5703125" style="103" customWidth="1"/>
    <col min="16141" max="16141" width="9.7109375" style="103" bestFit="1" customWidth="1"/>
    <col min="16142" max="16384" width="9.140625" style="103"/>
  </cols>
  <sheetData>
    <row r="1" spans="1:12" ht="21.75" customHeight="1">
      <c r="A1" s="448" t="s">
        <v>107</v>
      </c>
      <c r="B1" s="449"/>
      <c r="C1" s="449"/>
      <c r="D1" s="449"/>
      <c r="E1" s="449"/>
      <c r="F1" s="449"/>
      <c r="G1" s="449"/>
      <c r="H1" s="449"/>
      <c r="I1" s="449"/>
      <c r="J1" s="449"/>
      <c r="K1" s="449"/>
      <c r="L1" s="449"/>
    </row>
    <row r="2" spans="1:12" ht="55.5" customHeight="1">
      <c r="A2" s="450" t="str">
        <f>'lead 2025-26'!B3&amp;'lead 2025-26'!C3</f>
        <v>Name of the work : Gravelling the road from Nagaiah kunta road to Gaddam vinodsai fields in Vepagumpalli village and GP of P.C.Palli mandal.</v>
      </c>
      <c r="B2" s="450"/>
      <c r="C2" s="450"/>
      <c r="D2" s="450"/>
      <c r="E2" s="450"/>
      <c r="F2" s="450"/>
      <c r="G2" s="450"/>
      <c r="H2" s="450"/>
      <c r="I2" s="450"/>
      <c r="J2" s="450"/>
      <c r="K2" s="450"/>
      <c r="L2" s="450"/>
    </row>
    <row r="3" spans="1:12" ht="21" customHeight="1">
      <c r="A3" s="104"/>
      <c r="B3" s="136"/>
      <c r="C3" s="135"/>
      <c r="D3" s="134"/>
      <c r="E3" s="104"/>
      <c r="F3" s="104"/>
      <c r="G3" s="105"/>
      <c r="H3" s="137" t="s">
        <v>65</v>
      </c>
      <c r="I3" s="133" t="str">
        <f>'lead 2025-26'!K4</f>
        <v>5.00 Lakhs</v>
      </c>
      <c r="J3" s="104"/>
      <c r="K3" s="104"/>
      <c r="L3" s="104"/>
    </row>
    <row r="4" spans="1:12" s="109" customFormat="1" ht="36.75" customHeight="1">
      <c r="A4" s="106" t="s">
        <v>32</v>
      </c>
      <c r="B4" s="451" t="s">
        <v>13</v>
      </c>
      <c r="C4" s="452"/>
      <c r="D4" s="452"/>
      <c r="E4" s="452"/>
      <c r="F4" s="453"/>
      <c r="G4" s="107"/>
      <c r="H4" s="108" t="s">
        <v>259</v>
      </c>
      <c r="I4" s="108" t="s">
        <v>240</v>
      </c>
      <c r="J4" s="108" t="s">
        <v>68</v>
      </c>
      <c r="K4" s="108" t="s">
        <v>42</v>
      </c>
      <c r="L4" s="108" t="s">
        <v>31</v>
      </c>
    </row>
    <row r="5" spans="1:12" s="112" customFormat="1" ht="20.25" customHeight="1">
      <c r="A5" s="110">
        <v>1</v>
      </c>
      <c r="B5" s="113" t="s">
        <v>247</v>
      </c>
      <c r="C5" s="114" t="s">
        <v>258</v>
      </c>
      <c r="D5" s="115">
        <f>'DET (2)'!I40</f>
        <v>707.25</v>
      </c>
      <c r="E5" s="116" t="s">
        <v>38</v>
      </c>
      <c r="F5" s="117">
        <v>1</v>
      </c>
      <c r="G5" s="118" t="s">
        <v>66</v>
      </c>
      <c r="H5" s="115">
        <f>ROUND(D5*F5,20)</f>
        <v>707.25</v>
      </c>
      <c r="K5" s="115"/>
      <c r="L5" s="111"/>
    </row>
    <row r="6" spans="1:12" s="112" customFormat="1" ht="20.25" hidden="1" customHeight="1">
      <c r="A6" s="110">
        <v>2</v>
      </c>
      <c r="B6" s="113" t="s">
        <v>239</v>
      </c>
      <c r="C6" s="114" t="s">
        <v>240</v>
      </c>
      <c r="D6" s="115">
        <f>'DET (2)'!I19</f>
        <v>0</v>
      </c>
      <c r="E6" s="116"/>
      <c r="F6" s="117"/>
      <c r="G6" s="118" t="s">
        <v>66</v>
      </c>
      <c r="H6" s="115"/>
      <c r="I6" s="161">
        <f>D6</f>
        <v>0</v>
      </c>
      <c r="K6" s="115"/>
      <c r="L6" s="111"/>
    </row>
    <row r="7" spans="1:12" s="112" customFormat="1" ht="20.25" customHeight="1">
      <c r="A7" s="110"/>
      <c r="B7" s="113"/>
      <c r="C7" s="114"/>
      <c r="D7" s="115"/>
      <c r="E7" s="116"/>
      <c r="F7" s="117"/>
      <c r="G7" s="118"/>
      <c r="H7" s="333"/>
      <c r="I7" s="333"/>
      <c r="J7" s="333"/>
      <c r="K7" s="333"/>
      <c r="L7" s="334"/>
    </row>
    <row r="8" spans="1:12" s="112" customFormat="1" ht="22.5" customHeight="1">
      <c r="A8" s="110"/>
      <c r="B8" s="113"/>
      <c r="C8" s="114"/>
      <c r="D8" s="115"/>
      <c r="E8" s="116"/>
      <c r="F8" s="117"/>
      <c r="G8" s="118"/>
      <c r="H8" s="120">
        <f>SUM(H5:H7)</f>
        <v>707.25</v>
      </c>
      <c r="I8" s="120">
        <f t="shared" ref="I8:L8" si="0">SUM(I5:I7)</f>
        <v>0</v>
      </c>
      <c r="J8" s="120">
        <f t="shared" si="0"/>
        <v>0</v>
      </c>
      <c r="K8" s="120">
        <f t="shared" si="0"/>
        <v>0</v>
      </c>
      <c r="L8" s="120">
        <f t="shared" si="0"/>
        <v>0</v>
      </c>
    </row>
    <row r="9" spans="1:12" s="112" customFormat="1" ht="22.5" customHeight="1">
      <c r="A9" s="110"/>
      <c r="B9" s="113"/>
      <c r="C9" s="114"/>
      <c r="D9" s="115"/>
      <c r="E9" s="116"/>
      <c r="F9" s="117"/>
      <c r="G9" s="118"/>
      <c r="H9" s="119">
        <v>82.5</v>
      </c>
      <c r="I9" s="115">
        <v>82.5</v>
      </c>
      <c r="J9" s="115">
        <v>157.5</v>
      </c>
      <c r="K9" s="115">
        <v>157.5</v>
      </c>
      <c r="L9" s="121" t="s">
        <v>50</v>
      </c>
    </row>
    <row r="10" spans="1:12" s="112" customFormat="1" ht="22.5" customHeight="1">
      <c r="A10" s="110"/>
      <c r="B10" s="122"/>
      <c r="C10" s="123"/>
      <c r="D10" s="115"/>
      <c r="E10" s="116"/>
      <c r="F10" s="124"/>
      <c r="G10" s="116" t="s">
        <v>66</v>
      </c>
      <c r="H10" s="121">
        <f>ROUND(H8*H9,2)</f>
        <v>58348.13</v>
      </c>
      <c r="I10" s="121">
        <f>ROUND(I8*I9,2)</f>
        <v>0</v>
      </c>
      <c r="J10" s="121">
        <f>ROUND(J8*J9,2)</f>
        <v>0</v>
      </c>
      <c r="K10" s="121">
        <f>ROUND(K8*K9,2)</f>
        <v>0</v>
      </c>
      <c r="L10" s="121"/>
    </row>
    <row r="11" spans="1:12" s="112" customFormat="1" ht="22.5" customHeight="1">
      <c r="A11" s="110"/>
      <c r="B11" s="122"/>
      <c r="C11" s="123"/>
      <c r="D11" s="115"/>
      <c r="E11" s="124" t="s">
        <v>69</v>
      </c>
      <c r="F11" s="123"/>
      <c r="G11" s="116" t="s">
        <v>66</v>
      </c>
      <c r="H11" s="121">
        <f>H10+I10+J10+K10</f>
        <v>58348.13</v>
      </c>
      <c r="I11" s="110" t="s">
        <v>70</v>
      </c>
      <c r="J11" s="115">
        <f>ROUND(H11,0)</f>
        <v>58348</v>
      </c>
      <c r="K11" s="115"/>
      <c r="L11" s="121"/>
    </row>
    <row r="12" spans="1:12" s="112" customFormat="1" ht="22.5" customHeight="1">
      <c r="A12" s="126"/>
      <c r="B12" s="175"/>
      <c r="D12" s="161"/>
      <c r="E12" s="176"/>
      <c r="G12" s="177"/>
      <c r="H12" s="127"/>
      <c r="I12" s="126"/>
      <c r="J12" s="161"/>
      <c r="K12" s="161"/>
      <c r="L12" s="127"/>
    </row>
    <row r="13" spans="1:12" s="112" customFormat="1" ht="15">
      <c r="F13" s="125"/>
      <c r="G13" s="126"/>
      <c r="H13" s="128"/>
      <c r="L13" s="128"/>
    </row>
    <row r="14" spans="1:12" s="112" customFormat="1" ht="15">
      <c r="F14" s="97" t="str">
        <f>'lead 2025-26'!G14</f>
        <v>Deputy Executive Engineer</v>
      </c>
      <c r="G14" s="126"/>
      <c r="H14" s="128"/>
      <c r="J14" s="129" t="str">
        <f>'lead 2025-26'!J14</f>
        <v>Assistant   Engineer</v>
      </c>
      <c r="K14" s="11"/>
      <c r="L14" s="128"/>
    </row>
    <row r="15" spans="1:12" s="112" customFormat="1" ht="15">
      <c r="F15" s="97" t="str">
        <f>'lead 2025-26'!G15</f>
        <v>PRI Sub Division: Kanigiri</v>
      </c>
      <c r="G15" s="126"/>
      <c r="H15" s="128"/>
      <c r="J15" s="129" t="str">
        <f>'lead 2025-26'!J15</f>
        <v>Mandal Praja Parishad</v>
      </c>
      <c r="K15" s="11"/>
      <c r="L15" s="128"/>
    </row>
    <row r="16" spans="1:12" s="112" customFormat="1" ht="15">
      <c r="F16" s="129"/>
      <c r="G16" s="126"/>
      <c r="H16" s="128"/>
      <c r="J16" s="129" t="str">
        <f>'lead 2025-26'!J16</f>
        <v>P.C.Palli</v>
      </c>
      <c r="K16" s="11"/>
      <c r="L16" s="128"/>
    </row>
    <row r="17" spans="6:12" s="112" customFormat="1" ht="15">
      <c r="F17" s="125"/>
      <c r="G17" s="126"/>
      <c r="H17" s="128"/>
      <c r="L17" s="128"/>
    </row>
    <row r="18" spans="6:12" s="112" customFormat="1" ht="15">
      <c r="F18" s="125"/>
      <c r="G18" s="126"/>
      <c r="H18" s="128"/>
      <c r="L18" s="128"/>
    </row>
    <row r="19" spans="6:12" s="112" customFormat="1" ht="15">
      <c r="F19" s="125"/>
      <c r="G19" s="126"/>
      <c r="H19" s="128"/>
      <c r="L19" s="128"/>
    </row>
    <row r="20" spans="6:12" s="112" customFormat="1" ht="15">
      <c r="F20" s="125"/>
      <c r="G20" s="126"/>
      <c r="H20" s="128"/>
      <c r="L20" s="128"/>
    </row>
    <row r="21" spans="6:12" s="112" customFormat="1" ht="15">
      <c r="F21" s="125"/>
      <c r="G21" s="126"/>
      <c r="H21" s="128"/>
      <c r="L21" s="128"/>
    </row>
    <row r="22" spans="6:12" s="112" customFormat="1" ht="15">
      <c r="F22" s="125"/>
      <c r="G22" s="126"/>
      <c r="H22" s="128"/>
      <c r="L22" s="128"/>
    </row>
    <row r="23" spans="6:12" s="112" customFormat="1" ht="15">
      <c r="F23" s="125"/>
      <c r="G23" s="126"/>
      <c r="H23" s="128"/>
      <c r="L23" s="128"/>
    </row>
    <row r="24" spans="6:12" s="112" customFormat="1" ht="15">
      <c r="F24" s="125"/>
      <c r="G24" s="126"/>
      <c r="H24" s="128"/>
      <c r="L24" s="128"/>
    </row>
    <row r="25" spans="6:12" s="112" customFormat="1" ht="15">
      <c r="F25" s="125"/>
      <c r="G25" s="126"/>
      <c r="H25" s="128"/>
      <c r="L25" s="128"/>
    </row>
    <row r="26" spans="6:12" s="112" customFormat="1" ht="15">
      <c r="F26" s="125"/>
      <c r="G26" s="126"/>
      <c r="H26" s="128"/>
      <c r="L26" s="128"/>
    </row>
    <row r="27" spans="6:12" s="112" customFormat="1" ht="15">
      <c r="F27" s="125"/>
      <c r="G27" s="126"/>
      <c r="H27" s="128"/>
      <c r="L27" s="128"/>
    </row>
    <row r="28" spans="6:12" s="112" customFormat="1" ht="15">
      <c r="F28" s="125"/>
      <c r="G28" s="126"/>
      <c r="H28" s="128"/>
      <c r="L28" s="128"/>
    </row>
    <row r="29" spans="6:12" s="112" customFormat="1" ht="15">
      <c r="F29" s="125"/>
      <c r="G29" s="126"/>
      <c r="H29" s="128"/>
      <c r="L29" s="128"/>
    </row>
    <row r="30" spans="6:12" s="112" customFormat="1" ht="15">
      <c r="F30" s="125"/>
      <c r="G30" s="126"/>
      <c r="H30" s="128"/>
      <c r="L30" s="128"/>
    </row>
    <row r="31" spans="6:12" s="112" customFormat="1" ht="15">
      <c r="F31" s="125"/>
      <c r="G31" s="126"/>
      <c r="H31" s="128"/>
      <c r="L31" s="128"/>
    </row>
    <row r="32" spans="6:12" s="112" customFormat="1" ht="15">
      <c r="F32" s="125"/>
      <c r="G32" s="126"/>
      <c r="H32" s="128"/>
      <c r="L32" s="128"/>
    </row>
    <row r="33" spans="6:12" s="112" customFormat="1" ht="15">
      <c r="F33" s="125"/>
      <c r="G33" s="126"/>
      <c r="H33" s="128"/>
      <c r="L33" s="128"/>
    </row>
    <row r="34" spans="6:12" s="112" customFormat="1" ht="15">
      <c r="F34" s="125"/>
      <c r="G34" s="126"/>
      <c r="H34" s="128"/>
      <c r="L34" s="128"/>
    </row>
    <row r="35" spans="6:12" s="112" customFormat="1" ht="15">
      <c r="F35" s="125"/>
      <c r="G35" s="126"/>
      <c r="H35" s="128"/>
      <c r="L35" s="128"/>
    </row>
    <row r="36" spans="6:12" s="112" customFormat="1" ht="15">
      <c r="F36" s="125"/>
      <c r="G36" s="126"/>
      <c r="H36" s="128"/>
      <c r="L36" s="128"/>
    </row>
    <row r="37" spans="6:12" s="112" customFormat="1" ht="15">
      <c r="F37" s="125"/>
      <c r="G37" s="126"/>
      <c r="H37" s="128"/>
      <c r="L37" s="128"/>
    </row>
    <row r="38" spans="6:12" s="112" customFormat="1" ht="15">
      <c r="F38" s="125"/>
      <c r="G38" s="126"/>
      <c r="H38" s="128"/>
      <c r="L38" s="128"/>
    </row>
    <row r="39" spans="6:12" s="112" customFormat="1" ht="15">
      <c r="F39" s="125"/>
      <c r="G39" s="126"/>
      <c r="H39" s="128"/>
      <c r="L39" s="128"/>
    </row>
    <row r="40" spans="6:12" s="112" customFormat="1" ht="15">
      <c r="F40" s="125"/>
      <c r="G40" s="126"/>
      <c r="H40" s="128"/>
      <c r="L40" s="128"/>
    </row>
    <row r="41" spans="6:12" s="112" customFormat="1" ht="15">
      <c r="F41" s="125"/>
      <c r="G41" s="126"/>
      <c r="H41" s="128"/>
      <c r="L41" s="128"/>
    </row>
    <row r="42" spans="6:12" s="112" customFormat="1" ht="15">
      <c r="F42" s="125"/>
      <c r="G42" s="126"/>
      <c r="H42" s="128"/>
      <c r="L42" s="128"/>
    </row>
    <row r="43" spans="6:12" s="112" customFormat="1" ht="15">
      <c r="F43" s="125"/>
      <c r="G43" s="126"/>
      <c r="H43" s="128"/>
      <c r="L43" s="128"/>
    </row>
    <row r="44" spans="6:12" s="112" customFormat="1" ht="15">
      <c r="F44" s="125"/>
      <c r="G44" s="126"/>
      <c r="H44" s="128"/>
      <c r="L44" s="128"/>
    </row>
    <row r="45" spans="6:12" s="112" customFormat="1" ht="15">
      <c r="F45" s="125"/>
      <c r="G45" s="126"/>
      <c r="H45" s="128"/>
      <c r="L45" s="128"/>
    </row>
    <row r="46" spans="6:12" s="112" customFormat="1" ht="15">
      <c r="F46" s="125"/>
      <c r="G46" s="126"/>
      <c r="H46" s="128"/>
      <c r="L46" s="128"/>
    </row>
    <row r="47" spans="6:12" s="112" customFormat="1" ht="15">
      <c r="F47" s="125"/>
      <c r="G47" s="126"/>
      <c r="H47" s="128"/>
      <c r="L47" s="128"/>
    </row>
    <row r="48" spans="6:12" s="112" customFormat="1" ht="15">
      <c r="F48" s="125"/>
      <c r="G48" s="126"/>
      <c r="H48" s="128"/>
      <c r="L48" s="128"/>
    </row>
    <row r="49" spans="6:12" s="112" customFormat="1" ht="15">
      <c r="F49" s="125"/>
      <c r="G49" s="126"/>
      <c r="H49" s="128"/>
      <c r="L49" s="128"/>
    </row>
    <row r="50" spans="6:12" s="112" customFormat="1" ht="15">
      <c r="F50" s="125"/>
      <c r="G50" s="126"/>
      <c r="H50" s="128"/>
      <c r="L50" s="128"/>
    </row>
    <row r="51" spans="6:12" s="112" customFormat="1" ht="15">
      <c r="F51" s="125"/>
      <c r="G51" s="126"/>
      <c r="H51" s="128"/>
      <c r="L51" s="128"/>
    </row>
    <row r="52" spans="6:12" s="112" customFormat="1" ht="15">
      <c r="F52" s="125"/>
      <c r="G52" s="126"/>
      <c r="H52" s="128"/>
      <c r="L52" s="128"/>
    </row>
    <row r="53" spans="6:12" s="112" customFormat="1" ht="15">
      <c r="F53" s="125"/>
      <c r="G53" s="126"/>
      <c r="H53" s="128"/>
      <c r="L53" s="128"/>
    </row>
    <row r="54" spans="6:12" s="112" customFormat="1" ht="15">
      <c r="F54" s="125"/>
      <c r="G54" s="126"/>
      <c r="H54" s="128"/>
      <c r="L54" s="128"/>
    </row>
    <row r="55" spans="6:12" s="112" customFormat="1" ht="15">
      <c r="F55" s="125"/>
      <c r="G55" s="126"/>
      <c r="H55" s="128"/>
      <c r="L55" s="128"/>
    </row>
    <row r="56" spans="6:12" s="112" customFormat="1" ht="15">
      <c r="F56" s="125"/>
      <c r="G56" s="126"/>
      <c r="H56" s="128"/>
      <c r="L56" s="128"/>
    </row>
    <row r="57" spans="6:12" s="112" customFormat="1" ht="15">
      <c r="F57" s="125"/>
      <c r="G57" s="126"/>
      <c r="H57" s="128"/>
      <c r="L57" s="128"/>
    </row>
    <row r="58" spans="6:12" s="112" customFormat="1" ht="15">
      <c r="F58" s="125"/>
      <c r="G58" s="126"/>
      <c r="H58" s="128"/>
      <c r="L58" s="128"/>
    </row>
    <row r="59" spans="6:12" s="112" customFormat="1" ht="15">
      <c r="F59" s="125"/>
      <c r="G59" s="126"/>
      <c r="H59" s="128"/>
      <c r="L59" s="128"/>
    </row>
    <row r="60" spans="6:12" s="112" customFormat="1" ht="15">
      <c r="F60" s="125"/>
      <c r="G60" s="126"/>
      <c r="H60" s="128"/>
      <c r="L60" s="128"/>
    </row>
    <row r="61" spans="6:12" s="112" customFormat="1" ht="15">
      <c r="F61" s="125"/>
      <c r="G61" s="126"/>
      <c r="H61" s="128"/>
      <c r="L61" s="128"/>
    </row>
    <row r="62" spans="6:12" s="112" customFormat="1" ht="15">
      <c r="F62" s="125"/>
      <c r="G62" s="126"/>
      <c r="H62" s="128"/>
      <c r="L62" s="128"/>
    </row>
    <row r="63" spans="6:12" s="112" customFormat="1" ht="15">
      <c r="F63" s="125"/>
      <c r="G63" s="126"/>
      <c r="H63" s="128"/>
      <c r="L63" s="128"/>
    </row>
    <row r="64" spans="6:12" s="112" customFormat="1" ht="15">
      <c r="F64" s="125"/>
      <c r="G64" s="126"/>
      <c r="H64" s="128"/>
      <c r="L64" s="128"/>
    </row>
    <row r="65" spans="6:12" s="112" customFormat="1" ht="15">
      <c r="F65" s="125"/>
      <c r="G65" s="126"/>
      <c r="H65" s="128"/>
      <c r="L65" s="128"/>
    </row>
    <row r="66" spans="6:12" s="112" customFormat="1" ht="15">
      <c r="F66" s="125"/>
      <c r="G66" s="126"/>
      <c r="H66" s="128"/>
      <c r="L66" s="128"/>
    </row>
    <row r="67" spans="6:12" s="112" customFormat="1" ht="15">
      <c r="F67" s="125"/>
      <c r="G67" s="126"/>
      <c r="H67" s="128"/>
      <c r="L67" s="128"/>
    </row>
    <row r="68" spans="6:12" s="112" customFormat="1" ht="15">
      <c r="F68" s="125"/>
      <c r="G68" s="126"/>
      <c r="H68" s="128"/>
      <c r="L68" s="128"/>
    </row>
    <row r="69" spans="6:12" s="112" customFormat="1" ht="15">
      <c r="F69" s="125"/>
      <c r="G69" s="126"/>
      <c r="H69" s="128"/>
      <c r="L69" s="128"/>
    </row>
    <row r="70" spans="6:12" s="112" customFormat="1" ht="15">
      <c r="F70" s="125"/>
      <c r="G70" s="126"/>
      <c r="H70" s="128"/>
      <c r="L70" s="128"/>
    </row>
    <row r="71" spans="6:12" s="112" customFormat="1" ht="15">
      <c r="F71" s="125"/>
      <c r="G71" s="126"/>
      <c r="H71" s="128"/>
      <c r="L71" s="128"/>
    </row>
    <row r="72" spans="6:12" s="112" customFormat="1" ht="15">
      <c r="F72" s="125"/>
      <c r="G72" s="126"/>
      <c r="H72" s="128"/>
      <c r="L72" s="128"/>
    </row>
    <row r="73" spans="6:12" s="112" customFormat="1" ht="15">
      <c r="F73" s="125"/>
      <c r="G73" s="126"/>
      <c r="H73" s="128"/>
      <c r="L73" s="128"/>
    </row>
    <row r="74" spans="6:12" s="112" customFormat="1" ht="15">
      <c r="F74" s="125"/>
      <c r="G74" s="126"/>
      <c r="H74" s="128"/>
      <c r="L74" s="128"/>
    </row>
    <row r="75" spans="6:12" s="112" customFormat="1" ht="15">
      <c r="F75" s="125"/>
      <c r="G75" s="126"/>
      <c r="H75" s="128"/>
      <c r="L75" s="128"/>
    </row>
    <row r="76" spans="6:12" s="112" customFormat="1" ht="15">
      <c r="F76" s="125"/>
      <c r="G76" s="126"/>
      <c r="H76" s="128"/>
      <c r="L76" s="128"/>
    </row>
    <row r="77" spans="6:12" s="112" customFormat="1" ht="15">
      <c r="F77" s="125"/>
      <c r="G77" s="126"/>
      <c r="H77" s="128"/>
      <c r="L77" s="128"/>
    </row>
    <row r="78" spans="6:12" s="112" customFormat="1" ht="15">
      <c r="F78" s="125"/>
      <c r="G78" s="126"/>
      <c r="H78" s="128"/>
      <c r="L78" s="128"/>
    </row>
    <row r="79" spans="6:12" s="112" customFormat="1" ht="15">
      <c r="F79" s="125"/>
      <c r="G79" s="126"/>
      <c r="H79" s="128"/>
      <c r="L79" s="128"/>
    </row>
    <row r="80" spans="6:12" s="112" customFormat="1" ht="15">
      <c r="F80" s="125"/>
      <c r="G80" s="126"/>
      <c r="H80" s="128"/>
      <c r="L80" s="128"/>
    </row>
    <row r="81" spans="6:12" s="112" customFormat="1" ht="15">
      <c r="F81" s="125"/>
      <c r="G81" s="126"/>
      <c r="H81" s="128"/>
      <c r="L81" s="128"/>
    </row>
    <row r="82" spans="6:12" s="112" customFormat="1" ht="15">
      <c r="F82" s="125"/>
      <c r="G82" s="126"/>
      <c r="H82" s="128"/>
      <c r="L82" s="128"/>
    </row>
    <row r="83" spans="6:12" s="112" customFormat="1" ht="15">
      <c r="F83" s="125"/>
      <c r="G83" s="126"/>
      <c r="H83" s="128"/>
      <c r="L83" s="128"/>
    </row>
    <row r="84" spans="6:12" s="112" customFormat="1" ht="15">
      <c r="F84" s="125"/>
      <c r="G84" s="126"/>
      <c r="H84" s="128"/>
      <c r="L84" s="128"/>
    </row>
    <row r="85" spans="6:12" s="112" customFormat="1" ht="15">
      <c r="F85" s="125"/>
      <c r="G85" s="126"/>
      <c r="H85" s="128"/>
      <c r="L85" s="128"/>
    </row>
    <row r="86" spans="6:12" s="112" customFormat="1" ht="15">
      <c r="F86" s="125"/>
      <c r="G86" s="126"/>
      <c r="H86" s="128"/>
      <c r="L86" s="128"/>
    </row>
    <row r="87" spans="6:12" s="112" customFormat="1" ht="15">
      <c r="F87" s="125"/>
      <c r="G87" s="126"/>
      <c r="H87" s="128"/>
      <c r="L87" s="128"/>
    </row>
    <row r="88" spans="6:12" s="112" customFormat="1" ht="15">
      <c r="F88" s="125"/>
      <c r="G88" s="126"/>
      <c r="H88" s="128"/>
      <c r="L88" s="128"/>
    </row>
    <row r="89" spans="6:12" s="112" customFormat="1" ht="15">
      <c r="F89" s="125"/>
      <c r="G89" s="126"/>
      <c r="H89" s="128"/>
      <c r="L89" s="128"/>
    </row>
    <row r="90" spans="6:12" s="112" customFormat="1" ht="15">
      <c r="F90" s="125"/>
      <c r="G90" s="126"/>
      <c r="H90" s="128"/>
      <c r="L90" s="128"/>
    </row>
    <row r="91" spans="6:12" s="112" customFormat="1" ht="15">
      <c r="F91" s="125"/>
      <c r="G91" s="126"/>
      <c r="H91" s="128"/>
      <c r="L91" s="128"/>
    </row>
    <row r="92" spans="6:12" s="112" customFormat="1" ht="15">
      <c r="F92" s="125"/>
      <c r="G92" s="126"/>
      <c r="H92" s="128"/>
      <c r="L92" s="128"/>
    </row>
    <row r="93" spans="6:12" s="112" customFormat="1" ht="15">
      <c r="F93" s="125"/>
      <c r="G93" s="126"/>
      <c r="H93" s="128"/>
      <c r="L93" s="128"/>
    </row>
    <row r="94" spans="6:12" s="112" customFormat="1" ht="15">
      <c r="F94" s="125"/>
      <c r="G94" s="126"/>
      <c r="H94" s="128"/>
      <c r="L94" s="128"/>
    </row>
    <row r="95" spans="6:12" s="112" customFormat="1" ht="15">
      <c r="F95" s="125"/>
      <c r="G95" s="126"/>
      <c r="H95" s="128"/>
      <c r="L95" s="128"/>
    </row>
    <row r="96" spans="6:12" s="112" customFormat="1" ht="15">
      <c r="F96" s="125"/>
      <c r="G96" s="126"/>
      <c r="H96" s="128"/>
      <c r="L96" s="128"/>
    </row>
    <row r="97" spans="6:12" s="112" customFormat="1" ht="15">
      <c r="F97" s="125"/>
      <c r="G97" s="126"/>
      <c r="H97" s="128"/>
      <c r="L97" s="128"/>
    </row>
    <row r="98" spans="6:12" s="112" customFormat="1" ht="15">
      <c r="F98" s="125"/>
      <c r="G98" s="126"/>
      <c r="H98" s="128"/>
      <c r="L98" s="128"/>
    </row>
    <row r="99" spans="6:12" s="112" customFormat="1" ht="15">
      <c r="F99" s="125"/>
      <c r="G99" s="126"/>
      <c r="H99" s="128"/>
      <c r="L99" s="128"/>
    </row>
    <row r="100" spans="6:12" s="112" customFormat="1" ht="15">
      <c r="F100" s="125"/>
      <c r="G100" s="126"/>
      <c r="H100" s="128"/>
      <c r="L100" s="128"/>
    </row>
    <row r="101" spans="6:12" s="112" customFormat="1" ht="15">
      <c r="F101" s="125"/>
      <c r="G101" s="126"/>
      <c r="H101" s="128"/>
      <c r="L101" s="128"/>
    </row>
    <row r="102" spans="6:12" s="112" customFormat="1" ht="15">
      <c r="F102" s="125"/>
      <c r="G102" s="126"/>
      <c r="H102" s="128"/>
      <c r="L102" s="128"/>
    </row>
    <row r="103" spans="6:12" s="112" customFormat="1" ht="15">
      <c r="F103" s="125"/>
      <c r="G103" s="126"/>
      <c r="H103" s="128"/>
      <c r="L103" s="128"/>
    </row>
    <row r="104" spans="6:12" s="112" customFormat="1" ht="15">
      <c r="F104" s="125"/>
      <c r="G104" s="126"/>
      <c r="H104" s="128"/>
      <c r="L104" s="128"/>
    </row>
    <row r="105" spans="6:12" s="112" customFormat="1" ht="15">
      <c r="F105" s="125"/>
      <c r="G105" s="126"/>
      <c r="H105" s="128"/>
      <c r="L105" s="128"/>
    </row>
    <row r="106" spans="6:12" s="112" customFormat="1" ht="15">
      <c r="F106" s="125"/>
      <c r="G106" s="126"/>
      <c r="H106" s="128"/>
      <c r="L106" s="128"/>
    </row>
  </sheetData>
  <mergeCells count="3">
    <mergeCell ref="A1:L1"/>
    <mergeCell ref="A2:L2"/>
    <mergeCell ref="B4:F4"/>
  </mergeCells>
  <printOptions horizontalCentered="1"/>
  <pageMargins left="0.23622047244094499" right="0.15748031496063" top="0.35433070866141703" bottom="0.69" header="0.38" footer="0.23622047244094499"/>
  <pageSetup paperSize="9" scale="80" orientation="portrait" errors="blank"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L287"/>
  <sheetViews>
    <sheetView view="pageBreakPreview" topLeftCell="A4" zoomScaleSheetLayoutView="100" workbookViewId="0">
      <selection activeCell="H10" sqref="H10:I10"/>
    </sheetView>
  </sheetViews>
  <sheetFormatPr defaultRowHeight="12.75"/>
  <cols>
    <col min="1" max="1" width="2.85546875" style="236" customWidth="1"/>
    <col min="2" max="2" width="7.42578125" style="299" customWidth="1"/>
    <col min="3" max="3" width="4.28515625" style="236" customWidth="1"/>
    <col min="4" max="4" width="7.42578125" style="300" customWidth="1"/>
    <col min="5" max="5" width="36" style="236" customWidth="1"/>
    <col min="6" max="6" width="8.7109375" style="237" customWidth="1"/>
    <col min="7" max="7" width="6" style="236" customWidth="1"/>
    <col min="8" max="8" width="10.28515625" style="236" customWidth="1"/>
    <col min="9" max="9" width="9.7109375" style="236" customWidth="1"/>
    <col min="10" max="10" width="7.140625" style="236" customWidth="1"/>
    <col min="11" max="11" width="9.140625" style="236"/>
    <col min="12" max="12" width="10.28515625" style="236" customWidth="1"/>
    <col min="13" max="16384" width="9.140625" style="236"/>
  </cols>
  <sheetData>
    <row r="1" spans="1:12" ht="23.25" customHeight="1">
      <c r="A1" s="476" t="s">
        <v>121</v>
      </c>
      <c r="B1" s="477"/>
      <c r="C1" s="477"/>
      <c r="D1" s="477"/>
      <c r="E1" s="477"/>
      <c r="F1" s="477"/>
      <c r="G1" s="477"/>
      <c r="H1" s="477"/>
      <c r="I1" s="477"/>
      <c r="J1" s="477"/>
    </row>
    <row r="2" spans="1:12" ht="27" customHeight="1">
      <c r="B2" s="478"/>
      <c r="C2" s="478"/>
      <c r="D2" s="478"/>
      <c r="G2" s="479" t="s">
        <v>210</v>
      </c>
      <c r="H2" s="479"/>
      <c r="I2" s="479"/>
      <c r="J2" s="479"/>
    </row>
    <row r="3" spans="1:12">
      <c r="B3" s="480"/>
      <c r="C3" s="480"/>
      <c r="D3" s="480"/>
      <c r="G3" s="481"/>
      <c r="H3" s="481"/>
      <c r="I3" s="481"/>
      <c r="J3" s="481"/>
    </row>
    <row r="4" spans="1:12" ht="28.5" customHeight="1">
      <c r="B4" s="482" t="s">
        <v>209</v>
      </c>
      <c r="C4" s="482"/>
      <c r="D4" s="482"/>
      <c r="E4" s="482"/>
      <c r="F4" s="482"/>
      <c r="G4" s="482"/>
      <c r="H4" s="482"/>
      <c r="I4" s="482"/>
      <c r="J4" s="482"/>
    </row>
    <row r="5" spans="1:12" ht="24.75" customHeight="1">
      <c r="B5" s="483" t="s">
        <v>122</v>
      </c>
      <c r="C5" s="483"/>
      <c r="D5" s="484"/>
      <c r="E5" s="484"/>
      <c r="F5" s="484"/>
      <c r="G5" s="484"/>
      <c r="H5" s="484"/>
      <c r="I5" s="484"/>
      <c r="J5" s="484"/>
    </row>
    <row r="6" spans="1:12" ht="13.5" customHeight="1">
      <c r="B6" s="472" t="s">
        <v>123</v>
      </c>
      <c r="C6" s="472"/>
      <c r="D6" s="473"/>
      <c r="E6" s="473"/>
      <c r="F6" s="473"/>
      <c r="G6" s="473"/>
      <c r="H6" s="473"/>
      <c r="I6" s="473"/>
      <c r="J6" s="473"/>
    </row>
    <row r="7" spans="1:12" ht="15" customHeight="1">
      <c r="B7" s="472" t="s">
        <v>124</v>
      </c>
      <c r="C7" s="472"/>
      <c r="D7" s="473"/>
      <c r="E7" s="473"/>
      <c r="F7" s="473"/>
      <c r="G7" s="473"/>
      <c r="H7" s="473"/>
      <c r="I7" s="473"/>
      <c r="J7" s="473"/>
    </row>
    <row r="8" spans="1:12" ht="12.75" customHeight="1">
      <c r="B8" s="472" t="s">
        <v>125</v>
      </c>
      <c r="C8" s="472"/>
      <c r="D8" s="472"/>
      <c r="E8" s="472"/>
      <c r="F8" s="472"/>
      <c r="G8" s="472"/>
      <c r="H8" s="472"/>
      <c r="I8" s="472"/>
      <c r="J8" s="472"/>
    </row>
    <row r="9" spans="1:12" ht="19.5" customHeight="1">
      <c r="B9" s="472" t="s">
        <v>126</v>
      </c>
      <c r="C9" s="472"/>
      <c r="D9" s="473"/>
      <c r="E9" s="473"/>
      <c r="F9" s="473"/>
      <c r="G9" s="473"/>
      <c r="H9" s="473"/>
      <c r="I9" s="473"/>
      <c r="J9" s="473"/>
    </row>
    <row r="10" spans="1:12" ht="13.5" customHeight="1">
      <c r="B10" s="472" t="s">
        <v>127</v>
      </c>
      <c r="C10" s="472"/>
      <c r="D10" s="473"/>
      <c r="E10" s="474" t="s">
        <v>211</v>
      </c>
      <c r="F10" s="475"/>
      <c r="G10" s="238"/>
      <c r="H10" s="474" t="s">
        <v>128</v>
      </c>
      <c r="I10" s="475"/>
    </row>
    <row r="11" spans="1:12" ht="13.5" customHeight="1">
      <c r="B11" s="472" t="s">
        <v>129</v>
      </c>
      <c r="C11" s="472"/>
      <c r="D11" s="472"/>
      <c r="E11" s="481" t="s">
        <v>130</v>
      </c>
      <c r="F11" s="480"/>
      <c r="G11" s="239"/>
      <c r="H11" s="472" t="s">
        <v>131</v>
      </c>
      <c r="I11" s="473"/>
    </row>
    <row r="12" spans="1:12" ht="7.5" customHeight="1">
      <c r="B12" s="240"/>
      <c r="C12" s="241"/>
      <c r="D12" s="242"/>
      <c r="E12" s="241"/>
      <c r="F12" s="243"/>
      <c r="G12" s="239"/>
      <c r="H12" s="239"/>
      <c r="I12" s="239"/>
      <c r="J12" s="241"/>
    </row>
    <row r="13" spans="1:12" s="244" customFormat="1" ht="24.75" customHeight="1">
      <c r="A13" s="485" t="s">
        <v>32</v>
      </c>
      <c r="B13" s="486" t="s">
        <v>132</v>
      </c>
      <c r="C13" s="486"/>
      <c r="D13" s="486"/>
      <c r="E13" s="486" t="s">
        <v>133</v>
      </c>
      <c r="F13" s="486" t="s">
        <v>134</v>
      </c>
      <c r="G13" s="486" t="s">
        <v>8</v>
      </c>
      <c r="H13" s="486" t="s">
        <v>135</v>
      </c>
      <c r="I13" s="486"/>
      <c r="J13" s="489" t="s">
        <v>136</v>
      </c>
    </row>
    <row r="14" spans="1:12" s="244" customFormat="1" ht="45" customHeight="1">
      <c r="A14" s="485"/>
      <c r="B14" s="489" t="s">
        <v>137</v>
      </c>
      <c r="C14" s="490"/>
      <c r="D14" s="245" t="s">
        <v>138</v>
      </c>
      <c r="E14" s="486"/>
      <c r="F14" s="486"/>
      <c r="G14" s="486"/>
      <c r="H14" s="246" t="s">
        <v>139</v>
      </c>
      <c r="I14" s="246" t="s">
        <v>140</v>
      </c>
      <c r="J14" s="489"/>
    </row>
    <row r="15" spans="1:12" s="244" customFormat="1" ht="49.5">
      <c r="A15" s="247">
        <v>1</v>
      </c>
      <c r="B15" s="248" t="e">
        <f>DET!#REF!</f>
        <v>#REF!</v>
      </c>
      <c r="C15" s="249" t="s">
        <v>10</v>
      </c>
      <c r="D15" s="250"/>
      <c r="E15" s="319" t="s">
        <v>104</v>
      </c>
      <c r="F15" s="251" t="e">
        <f>DET!#REF!</f>
        <v>#REF!</v>
      </c>
      <c r="G15" s="260" t="s">
        <v>21</v>
      </c>
      <c r="H15" s="252" t="e">
        <f>ROUND(B15*F15,2)</f>
        <v>#REF!</v>
      </c>
      <c r="I15" s="252"/>
      <c r="J15" s="321"/>
      <c r="K15" s="253"/>
      <c r="L15" s="254"/>
    </row>
    <row r="16" spans="1:12" s="244" customFormat="1" ht="49.5">
      <c r="A16" s="255">
        <v>2</v>
      </c>
      <c r="B16" s="256" t="e">
        <f>DET!#REF!</f>
        <v>#REF!</v>
      </c>
      <c r="C16" s="257" t="s">
        <v>10</v>
      </c>
      <c r="D16" s="258"/>
      <c r="E16" s="320" t="s">
        <v>82</v>
      </c>
      <c r="F16" s="259" t="e">
        <f>DET!#REF!</f>
        <v>#REF!</v>
      </c>
      <c r="G16" s="260" t="s">
        <v>21</v>
      </c>
      <c r="H16" s="261" t="e">
        <f t="shared" ref="H16:H17" si="0">ROUND(B16*F16,2)</f>
        <v>#REF!</v>
      </c>
      <c r="I16" s="261"/>
      <c r="J16" s="322"/>
      <c r="K16" s="253"/>
      <c r="L16" s="254"/>
    </row>
    <row r="17" spans="1:12" s="244" customFormat="1" ht="140.25">
      <c r="A17" s="255">
        <v>3</v>
      </c>
      <c r="B17" s="256" t="e">
        <f>DET!#REF!</f>
        <v>#REF!</v>
      </c>
      <c r="C17" s="257" t="s">
        <v>10</v>
      </c>
      <c r="D17" s="258"/>
      <c r="E17" s="320" t="s">
        <v>106</v>
      </c>
      <c r="F17" s="259" t="e">
        <f>DET!#REF!</f>
        <v>#REF!</v>
      </c>
      <c r="G17" s="260" t="s">
        <v>21</v>
      </c>
      <c r="H17" s="261" t="e">
        <f t="shared" si="0"/>
        <v>#REF!</v>
      </c>
      <c r="I17" s="261"/>
      <c r="J17" s="322"/>
      <c r="K17" s="253"/>
      <c r="L17" s="254"/>
    </row>
    <row r="18" spans="1:12" s="271" customFormat="1" ht="11.25">
      <c r="A18" s="262"/>
      <c r="B18" s="263"/>
      <c r="C18" s="264"/>
      <c r="D18" s="265"/>
      <c r="E18" s="266"/>
      <c r="F18" s="267"/>
      <c r="G18" s="268"/>
      <c r="H18" s="269"/>
      <c r="I18" s="270"/>
      <c r="J18" s="323"/>
    </row>
    <row r="19" spans="1:12" s="279" customFormat="1" ht="18" customHeight="1">
      <c r="A19" s="272"/>
      <c r="B19" s="273"/>
      <c r="C19" s="274"/>
      <c r="D19" s="275"/>
      <c r="E19" s="491" t="s">
        <v>141</v>
      </c>
      <c r="F19" s="491"/>
      <c r="G19" s="276" t="s">
        <v>66</v>
      </c>
      <c r="H19" s="277" t="e">
        <f>SUM(H15:H18)</f>
        <v>#REF!</v>
      </c>
      <c r="I19" s="277"/>
      <c r="J19" s="278"/>
      <c r="L19" s="277">
        <f>SUM(L15:L18)</f>
        <v>0</v>
      </c>
    </row>
    <row r="20" spans="1:12" s="279" customFormat="1" ht="12" customHeight="1">
      <c r="A20" s="272"/>
      <c r="B20" s="273"/>
      <c r="C20" s="274"/>
      <c r="D20" s="275"/>
      <c r="E20" s="491" t="s">
        <v>142</v>
      </c>
      <c r="F20" s="491"/>
      <c r="G20" s="276" t="s">
        <v>66</v>
      </c>
      <c r="H20" s="277">
        <f>L19</f>
        <v>0</v>
      </c>
      <c r="I20" s="280"/>
      <c r="J20" s="278"/>
    </row>
    <row r="21" spans="1:12" s="279" customFormat="1" ht="15" customHeight="1">
      <c r="A21" s="281"/>
      <c r="B21" s="282"/>
      <c r="C21" s="283"/>
      <c r="D21" s="284"/>
      <c r="E21" s="492" t="s">
        <v>143</v>
      </c>
      <c r="F21" s="492"/>
      <c r="G21" s="285" t="s">
        <v>66</v>
      </c>
      <c r="H21" s="286" t="e">
        <f>H19-H20</f>
        <v>#REF!</v>
      </c>
      <c r="I21" s="493" t="e">
        <f>ROUND(H21,0)</f>
        <v>#REF!</v>
      </c>
      <c r="J21" s="494"/>
    </row>
    <row r="22" spans="1:12" s="244" customFormat="1" ht="38.25" customHeight="1">
      <c r="B22" s="495" t="s">
        <v>144</v>
      </c>
      <c r="C22" s="495"/>
      <c r="D22" s="495"/>
      <c r="E22" s="495"/>
      <c r="F22" s="287"/>
      <c r="G22" s="287"/>
      <c r="H22" s="496" t="s">
        <v>145</v>
      </c>
      <c r="I22" s="496"/>
      <c r="J22" s="496"/>
    </row>
    <row r="23" spans="1:12" s="244" customFormat="1" ht="81.75" customHeight="1">
      <c r="B23" s="288"/>
      <c r="C23" s="289"/>
      <c r="D23" s="497" t="s">
        <v>146</v>
      </c>
      <c r="E23" s="497"/>
      <c r="F23" s="488" t="s">
        <v>147</v>
      </c>
      <c r="G23" s="488"/>
      <c r="H23" s="488"/>
      <c r="I23" s="488"/>
      <c r="J23" s="488"/>
    </row>
    <row r="24" spans="1:12" s="244" customFormat="1" ht="3" customHeight="1">
      <c r="B24" s="288"/>
      <c r="C24" s="289"/>
      <c r="D24" s="487"/>
      <c r="E24" s="487"/>
      <c r="F24" s="289"/>
      <c r="G24" s="289"/>
      <c r="H24" s="289"/>
      <c r="I24" s="289"/>
      <c r="J24" s="289"/>
    </row>
    <row r="25" spans="1:12" s="244" customFormat="1" ht="37.5" customHeight="1">
      <c r="B25" s="288"/>
      <c r="C25" s="289"/>
      <c r="D25" s="487" t="s">
        <v>148</v>
      </c>
      <c r="E25" s="487"/>
      <c r="F25" s="488" t="s">
        <v>149</v>
      </c>
      <c r="G25" s="488"/>
      <c r="H25" s="488"/>
      <c r="I25" s="488"/>
      <c r="J25" s="488"/>
    </row>
    <row r="26" spans="1:12" s="244" customFormat="1" ht="21.75" customHeight="1">
      <c r="B26" s="288"/>
      <c r="C26" s="289"/>
      <c r="D26" s="487" t="s">
        <v>150</v>
      </c>
      <c r="E26" s="487"/>
      <c r="F26" s="488" t="s">
        <v>151</v>
      </c>
      <c r="G26" s="488"/>
      <c r="H26" s="488"/>
      <c r="I26" s="488" t="s">
        <v>152</v>
      </c>
      <c r="J26" s="488"/>
    </row>
    <row r="27" spans="1:12" ht="12.75" customHeight="1">
      <c r="B27" s="290"/>
      <c r="C27" s="291"/>
      <c r="D27" s="498"/>
      <c r="E27" s="498"/>
      <c r="F27" s="499"/>
      <c r="G27" s="499"/>
      <c r="H27" s="499"/>
      <c r="I27" s="500"/>
      <c r="J27" s="500"/>
    </row>
    <row r="28" spans="1:12" ht="15" customHeight="1">
      <c r="B28" s="290"/>
      <c r="C28" s="291"/>
      <c r="D28" s="292"/>
      <c r="E28" s="293" t="s">
        <v>75</v>
      </c>
      <c r="F28" s="291"/>
      <c r="G28" s="291"/>
      <c r="H28" s="291"/>
      <c r="I28" s="294"/>
      <c r="J28" s="294"/>
    </row>
    <row r="29" spans="1:12" ht="12.75" customHeight="1">
      <c r="B29" s="290"/>
      <c r="C29" s="291"/>
      <c r="D29" s="292"/>
      <c r="E29" s="293" t="s">
        <v>76</v>
      </c>
      <c r="F29" s="291"/>
      <c r="G29" s="291"/>
      <c r="H29" s="291"/>
      <c r="I29" s="294"/>
      <c r="J29" s="294"/>
    </row>
    <row r="30" spans="1:12" ht="12.75" customHeight="1">
      <c r="B30" s="290"/>
      <c r="C30" s="291"/>
      <c r="D30" s="292"/>
      <c r="E30" s="293" t="s">
        <v>120</v>
      </c>
      <c r="F30" s="291"/>
      <c r="G30" s="291"/>
      <c r="H30" s="291"/>
      <c r="I30" s="294"/>
      <c r="J30" s="294"/>
    </row>
    <row r="31" spans="1:12" ht="12.75" customHeight="1">
      <c r="B31" s="290"/>
      <c r="C31" s="291"/>
      <c r="D31" s="292"/>
      <c r="E31" s="112"/>
      <c r="F31" s="291"/>
      <c r="G31" s="291"/>
      <c r="H31" s="291"/>
      <c r="I31" s="294"/>
      <c r="J31" s="294"/>
    </row>
    <row r="32" spans="1:12">
      <c r="B32" s="295"/>
      <c r="C32" s="296"/>
      <c r="D32" s="297"/>
      <c r="E32" s="296"/>
      <c r="F32" s="296"/>
      <c r="G32" s="296"/>
      <c r="H32" s="296"/>
      <c r="I32" s="296"/>
      <c r="J32" s="296"/>
    </row>
    <row r="33" spans="2:10">
      <c r="B33" s="295"/>
      <c r="C33" s="296"/>
      <c r="D33" s="297"/>
      <c r="E33" s="296"/>
      <c r="F33" s="296"/>
      <c r="G33" s="296"/>
      <c r="H33" s="296"/>
      <c r="I33" s="296"/>
      <c r="J33" s="296"/>
    </row>
    <row r="34" spans="2:10">
      <c r="B34" s="295"/>
      <c r="C34" s="296"/>
      <c r="D34" s="297"/>
      <c r="E34" s="296"/>
      <c r="F34" s="296"/>
      <c r="G34" s="296"/>
      <c r="H34" s="296"/>
      <c r="I34" s="296"/>
      <c r="J34" s="296"/>
    </row>
    <row r="35" spans="2:10">
      <c r="B35" s="295"/>
      <c r="C35" s="296"/>
      <c r="D35" s="297"/>
      <c r="E35" s="296"/>
      <c r="F35" s="296"/>
      <c r="G35" s="296"/>
      <c r="H35" s="296"/>
      <c r="I35" s="296"/>
      <c r="J35" s="296"/>
    </row>
    <row r="36" spans="2:10">
      <c r="B36" s="295"/>
      <c r="C36" s="296"/>
      <c r="D36" s="297"/>
      <c r="E36" s="296"/>
      <c r="F36" s="296"/>
      <c r="G36" s="296"/>
      <c r="H36" s="296"/>
      <c r="I36" s="296"/>
      <c r="J36" s="296"/>
    </row>
    <row r="37" spans="2:10">
      <c r="B37" s="295"/>
      <c r="C37" s="296"/>
      <c r="D37" s="297"/>
      <c r="E37" s="296"/>
      <c r="F37" s="296"/>
      <c r="G37" s="296"/>
      <c r="H37" s="296"/>
      <c r="I37" s="296"/>
      <c r="J37" s="296"/>
    </row>
    <row r="38" spans="2:10">
      <c r="B38" s="295"/>
      <c r="C38" s="296"/>
      <c r="D38" s="297"/>
      <c r="E38" s="296"/>
      <c r="F38" s="296"/>
      <c r="G38" s="296"/>
      <c r="H38" s="296"/>
      <c r="I38" s="296"/>
      <c r="J38" s="296"/>
    </row>
    <row r="39" spans="2:10">
      <c r="B39" s="295"/>
      <c r="C39" s="296"/>
      <c r="D39" s="297"/>
      <c r="E39" s="296"/>
      <c r="F39" s="296"/>
      <c r="G39" s="296"/>
      <c r="H39" s="296"/>
      <c r="I39" s="296"/>
      <c r="J39" s="296"/>
    </row>
    <row r="40" spans="2:10">
      <c r="B40" s="295"/>
      <c r="C40" s="296"/>
      <c r="D40" s="297"/>
      <c r="E40" s="296"/>
      <c r="F40" s="296"/>
      <c r="G40" s="296"/>
      <c r="H40" s="296"/>
      <c r="I40" s="296"/>
      <c r="J40" s="296"/>
    </row>
    <row r="41" spans="2:10">
      <c r="B41" s="295"/>
      <c r="C41" s="296"/>
      <c r="D41" s="297"/>
      <c r="E41" s="296"/>
      <c r="F41" s="296"/>
      <c r="G41" s="296"/>
      <c r="H41" s="296"/>
      <c r="I41" s="296"/>
      <c r="J41" s="296"/>
    </row>
    <row r="42" spans="2:10">
      <c r="B42" s="295"/>
      <c r="C42" s="296"/>
      <c r="D42" s="297"/>
      <c r="E42" s="296"/>
      <c r="F42" s="296"/>
      <c r="G42" s="296"/>
      <c r="H42" s="296"/>
      <c r="I42" s="296"/>
      <c r="J42" s="296"/>
    </row>
    <row r="43" spans="2:10">
      <c r="B43" s="295"/>
      <c r="C43" s="296"/>
      <c r="D43" s="297"/>
      <c r="E43" s="296"/>
      <c r="F43" s="296"/>
      <c r="G43" s="296"/>
      <c r="H43" s="296"/>
      <c r="I43" s="296"/>
      <c r="J43" s="296"/>
    </row>
    <row r="44" spans="2:10">
      <c r="B44" s="295"/>
      <c r="C44" s="296"/>
      <c r="D44" s="297"/>
      <c r="E44" s="296"/>
      <c r="F44" s="296"/>
      <c r="G44" s="296"/>
      <c r="H44" s="296"/>
      <c r="I44" s="296"/>
      <c r="J44" s="296"/>
    </row>
    <row r="45" spans="2:10">
      <c r="B45" s="295"/>
      <c r="C45" s="296"/>
      <c r="D45" s="297"/>
      <c r="E45" s="296"/>
      <c r="F45" s="296"/>
      <c r="G45" s="296"/>
      <c r="H45" s="296"/>
      <c r="I45" s="296"/>
      <c r="J45" s="296"/>
    </row>
    <row r="46" spans="2:10">
      <c r="B46" s="295"/>
      <c r="C46" s="296"/>
      <c r="D46" s="297"/>
      <c r="E46" s="296"/>
      <c r="F46" s="296"/>
      <c r="G46" s="296"/>
      <c r="H46" s="296"/>
      <c r="I46" s="296"/>
      <c r="J46" s="296"/>
    </row>
    <row r="47" spans="2:10">
      <c r="B47" s="295"/>
      <c r="C47" s="296"/>
      <c r="D47" s="297"/>
      <c r="E47" s="296"/>
      <c r="F47" s="296"/>
      <c r="G47" s="296"/>
      <c r="H47" s="296"/>
      <c r="I47" s="296"/>
      <c r="J47" s="296"/>
    </row>
    <row r="48" spans="2:10">
      <c r="B48" s="295"/>
      <c r="C48" s="296"/>
      <c r="D48" s="297"/>
      <c r="E48" s="296"/>
      <c r="F48" s="296"/>
      <c r="G48" s="296"/>
      <c r="H48" s="296"/>
      <c r="I48" s="296"/>
      <c r="J48" s="296"/>
    </row>
    <row r="49" spans="2:10">
      <c r="B49" s="295"/>
      <c r="C49" s="296"/>
      <c r="D49" s="297"/>
      <c r="E49" s="296"/>
      <c r="F49" s="296"/>
      <c r="G49" s="296"/>
      <c r="H49" s="296"/>
      <c r="I49" s="296"/>
      <c r="J49" s="296"/>
    </row>
    <row r="50" spans="2:10">
      <c r="B50" s="295"/>
      <c r="C50" s="296"/>
      <c r="D50" s="297"/>
      <c r="E50" s="296"/>
      <c r="F50" s="296"/>
      <c r="G50" s="296"/>
      <c r="H50" s="296"/>
      <c r="I50" s="296"/>
      <c r="J50" s="296"/>
    </row>
    <row r="51" spans="2:10">
      <c r="B51" s="295"/>
      <c r="C51" s="296"/>
      <c r="D51" s="297"/>
      <c r="E51" s="296"/>
      <c r="F51" s="296"/>
      <c r="G51" s="296"/>
      <c r="H51" s="296"/>
      <c r="I51" s="296"/>
      <c r="J51" s="296"/>
    </row>
    <row r="52" spans="2:10">
      <c r="B52" s="295"/>
      <c r="C52" s="296"/>
      <c r="D52" s="297"/>
      <c r="E52" s="296"/>
      <c r="F52" s="296"/>
      <c r="G52" s="296"/>
      <c r="H52" s="296"/>
      <c r="I52" s="296"/>
      <c r="J52" s="296"/>
    </row>
    <row r="53" spans="2:10">
      <c r="B53" s="295"/>
      <c r="C53" s="296"/>
      <c r="D53" s="297"/>
      <c r="E53" s="296"/>
      <c r="F53" s="296"/>
      <c r="G53" s="296"/>
      <c r="H53" s="296"/>
      <c r="I53" s="296"/>
      <c r="J53" s="296"/>
    </row>
    <row r="54" spans="2:10">
      <c r="B54" s="295"/>
      <c r="C54" s="296"/>
      <c r="D54" s="297"/>
      <c r="E54" s="296"/>
      <c r="F54" s="296"/>
      <c r="G54" s="296"/>
      <c r="H54" s="296"/>
      <c r="I54" s="296"/>
      <c r="J54" s="296"/>
    </row>
    <row r="55" spans="2:10">
      <c r="B55" s="295"/>
      <c r="C55" s="296"/>
      <c r="D55" s="297"/>
      <c r="E55" s="296"/>
      <c r="F55" s="296"/>
      <c r="G55" s="296"/>
      <c r="H55" s="296"/>
      <c r="I55" s="296"/>
      <c r="J55" s="296"/>
    </row>
    <row r="56" spans="2:10">
      <c r="B56" s="295"/>
      <c r="C56" s="296"/>
      <c r="D56" s="297"/>
      <c r="E56" s="296"/>
      <c r="F56" s="296"/>
      <c r="G56" s="296"/>
      <c r="H56" s="296"/>
      <c r="I56" s="296"/>
      <c r="J56" s="296"/>
    </row>
    <row r="57" spans="2:10">
      <c r="B57" s="295"/>
      <c r="C57" s="296"/>
      <c r="D57" s="297"/>
      <c r="E57" s="296"/>
      <c r="F57" s="296"/>
      <c r="G57" s="296"/>
      <c r="H57" s="296"/>
      <c r="I57" s="296"/>
      <c r="J57" s="296"/>
    </row>
    <row r="58" spans="2:10">
      <c r="B58" s="295"/>
      <c r="C58" s="296"/>
      <c r="D58" s="297"/>
      <c r="E58" s="296"/>
      <c r="F58" s="296"/>
      <c r="G58" s="296"/>
      <c r="H58" s="296"/>
      <c r="I58" s="296"/>
      <c r="J58" s="296"/>
    </row>
    <row r="59" spans="2:10">
      <c r="B59" s="295"/>
      <c r="C59" s="296"/>
      <c r="D59" s="297"/>
      <c r="E59" s="296"/>
      <c r="F59" s="296"/>
      <c r="G59" s="296"/>
      <c r="H59" s="296"/>
      <c r="I59" s="296"/>
      <c r="J59" s="296"/>
    </row>
    <row r="60" spans="2:10">
      <c r="B60" s="295"/>
      <c r="C60" s="296"/>
      <c r="D60" s="297"/>
      <c r="E60" s="296"/>
      <c r="F60" s="296"/>
      <c r="G60" s="296"/>
      <c r="H60" s="296"/>
      <c r="I60" s="296"/>
      <c r="J60" s="296"/>
    </row>
    <row r="61" spans="2:10">
      <c r="B61" s="295"/>
      <c r="C61" s="296"/>
      <c r="D61" s="297"/>
      <c r="E61" s="296"/>
      <c r="F61" s="296"/>
      <c r="G61" s="296"/>
      <c r="H61" s="296"/>
      <c r="I61" s="296"/>
      <c r="J61" s="296"/>
    </row>
    <row r="62" spans="2:10">
      <c r="B62" s="295"/>
      <c r="C62" s="296"/>
      <c r="D62" s="297"/>
      <c r="E62" s="296"/>
      <c r="F62" s="296"/>
      <c r="G62" s="296"/>
      <c r="H62" s="296"/>
      <c r="I62" s="296"/>
      <c r="J62" s="296"/>
    </row>
    <row r="63" spans="2:10">
      <c r="B63" s="295"/>
      <c r="C63" s="296"/>
      <c r="D63" s="297"/>
      <c r="E63" s="296"/>
      <c r="F63" s="296"/>
      <c r="G63" s="296"/>
      <c r="H63" s="296"/>
      <c r="I63" s="296"/>
      <c r="J63" s="296"/>
    </row>
    <row r="64" spans="2:10">
      <c r="B64" s="295"/>
      <c r="C64" s="296"/>
      <c r="D64" s="297"/>
      <c r="E64" s="296"/>
      <c r="F64" s="296"/>
      <c r="G64" s="296"/>
      <c r="H64" s="296"/>
      <c r="I64" s="296"/>
      <c r="J64" s="296"/>
    </row>
    <row r="65" spans="2:10">
      <c r="B65" s="295"/>
      <c r="C65" s="296"/>
      <c r="D65" s="297"/>
      <c r="E65" s="296"/>
      <c r="F65" s="296"/>
      <c r="G65" s="296"/>
      <c r="H65" s="296"/>
      <c r="I65" s="296"/>
      <c r="J65" s="296"/>
    </row>
    <row r="66" spans="2:10">
      <c r="B66" s="295"/>
      <c r="C66" s="296"/>
      <c r="D66" s="297"/>
      <c r="E66" s="296"/>
      <c r="F66" s="296"/>
      <c r="G66" s="296"/>
      <c r="H66" s="296"/>
      <c r="I66" s="296"/>
      <c r="J66" s="296"/>
    </row>
    <row r="67" spans="2:10">
      <c r="B67" s="295"/>
      <c r="C67" s="296"/>
      <c r="D67" s="297"/>
      <c r="E67" s="296"/>
      <c r="F67" s="296"/>
      <c r="G67" s="296"/>
      <c r="H67" s="296"/>
      <c r="I67" s="296"/>
      <c r="J67" s="296"/>
    </row>
    <row r="68" spans="2:10">
      <c r="B68" s="295"/>
      <c r="C68" s="296"/>
      <c r="D68" s="297"/>
      <c r="E68" s="296"/>
      <c r="F68" s="296"/>
      <c r="G68" s="296"/>
      <c r="H68" s="296"/>
      <c r="I68" s="296"/>
      <c r="J68" s="296"/>
    </row>
    <row r="69" spans="2:10">
      <c r="B69" s="295"/>
      <c r="C69" s="296"/>
      <c r="D69" s="297"/>
      <c r="E69" s="296"/>
      <c r="F69" s="296"/>
      <c r="G69" s="296"/>
      <c r="H69" s="296"/>
      <c r="I69" s="296"/>
      <c r="J69" s="296"/>
    </row>
    <row r="70" spans="2:10">
      <c r="B70" s="295"/>
      <c r="C70" s="296"/>
      <c r="D70" s="297"/>
      <c r="E70" s="296"/>
      <c r="F70" s="296"/>
      <c r="G70" s="296"/>
      <c r="H70" s="296"/>
      <c r="I70" s="296"/>
      <c r="J70" s="296"/>
    </row>
    <row r="71" spans="2:10">
      <c r="B71" s="295"/>
      <c r="C71" s="296"/>
      <c r="D71" s="297"/>
      <c r="E71" s="296"/>
      <c r="F71" s="296"/>
      <c r="G71" s="296"/>
      <c r="H71" s="296"/>
      <c r="I71" s="296"/>
      <c r="J71" s="296"/>
    </row>
    <row r="72" spans="2:10">
      <c r="B72" s="295"/>
      <c r="C72" s="296"/>
      <c r="D72" s="297"/>
      <c r="E72" s="296"/>
      <c r="F72" s="296"/>
      <c r="G72" s="296"/>
      <c r="H72" s="296"/>
      <c r="I72" s="296"/>
      <c r="J72" s="296"/>
    </row>
    <row r="73" spans="2:10">
      <c r="B73" s="295"/>
      <c r="C73" s="296"/>
      <c r="D73" s="297"/>
      <c r="E73" s="296"/>
      <c r="F73" s="296"/>
      <c r="G73" s="296"/>
      <c r="H73" s="296"/>
      <c r="I73" s="296"/>
      <c r="J73" s="296"/>
    </row>
    <row r="74" spans="2:10">
      <c r="B74" s="295"/>
      <c r="C74" s="296"/>
      <c r="D74" s="297"/>
      <c r="E74" s="296"/>
      <c r="F74" s="296"/>
      <c r="G74" s="296"/>
      <c r="H74" s="296"/>
      <c r="I74" s="296"/>
      <c r="J74" s="296"/>
    </row>
    <row r="75" spans="2:10">
      <c r="B75" s="295"/>
      <c r="C75" s="296"/>
      <c r="D75" s="297"/>
      <c r="E75" s="296"/>
      <c r="F75" s="296"/>
      <c r="G75" s="296"/>
      <c r="H75" s="296"/>
      <c r="I75" s="296"/>
      <c r="J75" s="296"/>
    </row>
    <row r="76" spans="2:10">
      <c r="B76" s="295"/>
      <c r="C76" s="296"/>
      <c r="D76" s="297"/>
      <c r="E76" s="296"/>
      <c r="F76" s="296"/>
      <c r="G76" s="296"/>
      <c r="H76" s="296"/>
      <c r="I76" s="296"/>
      <c r="J76" s="296"/>
    </row>
    <row r="77" spans="2:10">
      <c r="B77" s="295"/>
      <c r="C77" s="296"/>
      <c r="D77" s="297"/>
      <c r="E77" s="296"/>
      <c r="F77" s="296"/>
      <c r="G77" s="296"/>
      <c r="H77" s="296"/>
      <c r="I77" s="296"/>
      <c r="J77" s="296"/>
    </row>
    <row r="78" spans="2:10">
      <c r="B78" s="295"/>
      <c r="C78" s="296"/>
      <c r="D78" s="297"/>
      <c r="E78" s="296"/>
      <c r="F78" s="296"/>
      <c r="G78" s="296"/>
      <c r="H78" s="296"/>
      <c r="I78" s="296"/>
      <c r="J78" s="296"/>
    </row>
    <row r="79" spans="2:10">
      <c r="B79" s="295"/>
      <c r="C79" s="296"/>
      <c r="D79" s="297"/>
      <c r="E79" s="296"/>
      <c r="F79" s="296"/>
      <c r="G79" s="296"/>
      <c r="H79" s="296"/>
      <c r="I79" s="296"/>
      <c r="J79" s="296"/>
    </row>
    <row r="80" spans="2:10">
      <c r="B80" s="295"/>
      <c r="C80" s="296"/>
      <c r="D80" s="297"/>
      <c r="E80" s="296"/>
      <c r="F80" s="296"/>
      <c r="G80" s="296"/>
      <c r="H80" s="296"/>
      <c r="I80" s="296"/>
      <c r="J80" s="296"/>
    </row>
    <row r="81" spans="2:10">
      <c r="B81" s="295"/>
      <c r="C81" s="296"/>
      <c r="D81" s="297"/>
      <c r="E81" s="296"/>
      <c r="F81" s="296"/>
      <c r="G81" s="296"/>
      <c r="H81" s="296"/>
      <c r="I81" s="296"/>
      <c r="J81" s="296"/>
    </row>
    <row r="82" spans="2:10">
      <c r="B82" s="295"/>
      <c r="C82" s="296"/>
      <c r="D82" s="297"/>
      <c r="E82" s="296"/>
      <c r="F82" s="296"/>
      <c r="G82" s="296"/>
      <c r="H82" s="296"/>
      <c r="I82" s="296"/>
      <c r="J82" s="296"/>
    </row>
    <row r="83" spans="2:10">
      <c r="B83" s="295"/>
      <c r="C83" s="296"/>
      <c r="D83" s="297"/>
      <c r="E83" s="296"/>
      <c r="F83" s="296"/>
      <c r="G83" s="296"/>
      <c r="H83" s="296"/>
      <c r="I83" s="296"/>
      <c r="J83" s="296"/>
    </row>
    <row r="84" spans="2:10">
      <c r="B84" s="295"/>
      <c r="C84" s="296"/>
      <c r="D84" s="297"/>
      <c r="E84" s="296"/>
      <c r="F84" s="296"/>
      <c r="G84" s="296"/>
      <c r="H84" s="296"/>
      <c r="I84" s="296"/>
      <c r="J84" s="296"/>
    </row>
    <row r="85" spans="2:10">
      <c r="B85" s="295"/>
      <c r="C85" s="296"/>
      <c r="D85" s="297"/>
      <c r="E85" s="296"/>
      <c r="F85" s="296"/>
      <c r="G85" s="296"/>
      <c r="H85" s="296"/>
      <c r="I85" s="296"/>
      <c r="J85" s="296"/>
    </row>
    <row r="86" spans="2:10">
      <c r="B86" s="295"/>
      <c r="C86" s="296"/>
      <c r="D86" s="297"/>
      <c r="E86" s="296"/>
      <c r="F86" s="296"/>
      <c r="G86" s="296"/>
      <c r="H86" s="296"/>
      <c r="I86" s="296"/>
      <c r="J86" s="296"/>
    </row>
    <row r="87" spans="2:10">
      <c r="B87" s="295"/>
      <c r="C87" s="296"/>
      <c r="D87" s="297"/>
      <c r="E87" s="296"/>
      <c r="F87" s="296"/>
      <c r="G87" s="296"/>
      <c r="H87" s="296"/>
      <c r="I87" s="296"/>
      <c r="J87" s="296"/>
    </row>
    <row r="88" spans="2:10">
      <c r="B88" s="295"/>
      <c r="C88" s="296"/>
      <c r="D88" s="297"/>
      <c r="E88" s="296"/>
      <c r="F88" s="296"/>
      <c r="G88" s="296"/>
      <c r="H88" s="296"/>
      <c r="I88" s="296"/>
      <c r="J88" s="296"/>
    </row>
    <row r="89" spans="2:10">
      <c r="B89" s="295"/>
      <c r="C89" s="296"/>
      <c r="D89" s="297"/>
      <c r="E89" s="296"/>
      <c r="F89" s="296"/>
      <c r="G89" s="296"/>
      <c r="H89" s="296"/>
      <c r="I89" s="296"/>
      <c r="J89" s="296"/>
    </row>
    <row r="90" spans="2:10">
      <c r="B90" s="295"/>
      <c r="C90" s="296"/>
      <c r="D90" s="297"/>
      <c r="E90" s="296"/>
      <c r="F90" s="296"/>
      <c r="G90" s="296"/>
      <c r="H90" s="296"/>
      <c r="I90" s="296"/>
      <c r="J90" s="296"/>
    </row>
    <row r="91" spans="2:10">
      <c r="B91" s="295"/>
      <c r="C91" s="296"/>
      <c r="D91" s="297"/>
      <c r="E91" s="296"/>
      <c r="F91" s="296"/>
      <c r="G91" s="296"/>
      <c r="H91" s="296"/>
      <c r="I91" s="296"/>
      <c r="J91" s="296"/>
    </row>
    <row r="92" spans="2:10">
      <c r="B92" s="295"/>
      <c r="C92" s="296"/>
      <c r="D92" s="297"/>
      <c r="E92" s="296"/>
      <c r="F92" s="296"/>
      <c r="G92" s="296"/>
      <c r="H92" s="296"/>
      <c r="I92" s="296"/>
      <c r="J92" s="296"/>
    </row>
    <row r="93" spans="2:10">
      <c r="B93" s="295"/>
      <c r="C93" s="296"/>
      <c r="D93" s="297"/>
      <c r="E93" s="296"/>
      <c r="F93" s="296"/>
      <c r="G93" s="296"/>
      <c r="H93" s="296"/>
      <c r="I93" s="296"/>
      <c r="J93" s="296"/>
    </row>
    <row r="94" spans="2:10">
      <c r="B94" s="295"/>
      <c r="C94" s="296"/>
      <c r="D94" s="297"/>
      <c r="E94" s="296"/>
      <c r="F94" s="296"/>
      <c r="G94" s="296"/>
      <c r="H94" s="296"/>
      <c r="I94" s="296"/>
      <c r="J94" s="296"/>
    </row>
    <row r="95" spans="2:10">
      <c r="B95" s="295"/>
      <c r="C95" s="296"/>
      <c r="D95" s="297"/>
      <c r="E95" s="296"/>
      <c r="F95" s="296"/>
      <c r="G95" s="296"/>
      <c r="H95" s="296"/>
      <c r="I95" s="296"/>
      <c r="J95" s="296"/>
    </row>
    <row r="96" spans="2:10">
      <c r="B96" s="295"/>
      <c r="C96" s="296"/>
      <c r="D96" s="297"/>
      <c r="E96" s="296"/>
      <c r="F96" s="296"/>
      <c r="G96" s="296"/>
      <c r="H96" s="296"/>
      <c r="I96" s="296"/>
      <c r="J96" s="296"/>
    </row>
    <row r="97" spans="2:10">
      <c r="B97" s="295"/>
      <c r="C97" s="296"/>
      <c r="D97" s="297"/>
      <c r="E97" s="296"/>
      <c r="F97" s="296"/>
      <c r="G97" s="296"/>
      <c r="H97" s="296"/>
      <c r="I97" s="296"/>
      <c r="J97" s="296"/>
    </row>
    <row r="98" spans="2:10">
      <c r="B98" s="295"/>
      <c r="C98" s="296"/>
      <c r="D98" s="297"/>
      <c r="E98" s="296"/>
      <c r="F98" s="296"/>
      <c r="G98" s="296"/>
      <c r="H98" s="296"/>
      <c r="I98" s="296"/>
      <c r="J98" s="296"/>
    </row>
    <row r="99" spans="2:10">
      <c r="B99" s="295"/>
      <c r="C99" s="296"/>
      <c r="D99" s="297"/>
      <c r="E99" s="296"/>
      <c r="F99" s="296"/>
      <c r="G99" s="296"/>
      <c r="H99" s="296"/>
      <c r="I99" s="296"/>
      <c r="J99" s="296"/>
    </row>
    <row r="100" spans="2:10">
      <c r="B100" s="295"/>
      <c r="C100" s="296"/>
      <c r="D100" s="297"/>
      <c r="E100" s="296"/>
      <c r="F100" s="296"/>
      <c r="G100" s="296"/>
      <c r="H100" s="296"/>
      <c r="I100" s="296"/>
      <c r="J100" s="296"/>
    </row>
    <row r="101" spans="2:10">
      <c r="B101" s="295"/>
      <c r="C101" s="296"/>
      <c r="D101" s="297"/>
      <c r="E101" s="296"/>
      <c r="F101" s="296"/>
      <c r="G101" s="296"/>
      <c r="H101" s="296"/>
      <c r="I101" s="296"/>
      <c r="J101" s="296"/>
    </row>
    <row r="102" spans="2:10">
      <c r="B102" s="295"/>
      <c r="C102" s="296"/>
      <c r="D102" s="297"/>
      <c r="E102" s="296"/>
      <c r="F102" s="296"/>
      <c r="G102" s="296"/>
      <c r="H102" s="296"/>
      <c r="I102" s="296"/>
      <c r="J102" s="296"/>
    </row>
    <row r="103" spans="2:10">
      <c r="B103" s="295"/>
      <c r="C103" s="296"/>
      <c r="D103" s="297"/>
      <c r="E103" s="296"/>
      <c r="F103" s="296"/>
      <c r="G103" s="296"/>
      <c r="H103" s="296"/>
      <c r="I103" s="296"/>
      <c r="J103" s="296"/>
    </row>
    <row r="104" spans="2:10">
      <c r="B104" s="295"/>
      <c r="C104" s="296"/>
      <c r="D104" s="297"/>
      <c r="E104" s="296"/>
      <c r="F104" s="296"/>
      <c r="G104" s="296"/>
      <c r="H104" s="296"/>
      <c r="I104" s="296"/>
      <c r="J104" s="296"/>
    </row>
    <row r="105" spans="2:10">
      <c r="B105" s="295"/>
      <c r="C105" s="296"/>
      <c r="D105" s="297"/>
      <c r="E105" s="296"/>
      <c r="F105" s="296"/>
      <c r="G105" s="296"/>
      <c r="H105" s="296"/>
      <c r="I105" s="296"/>
      <c r="J105" s="296"/>
    </row>
    <row r="106" spans="2:10">
      <c r="B106" s="295"/>
      <c r="C106" s="296"/>
      <c r="D106" s="297"/>
      <c r="E106" s="296"/>
      <c r="F106" s="296"/>
      <c r="G106" s="296"/>
      <c r="H106" s="296"/>
      <c r="I106" s="296"/>
      <c r="J106" s="296"/>
    </row>
    <row r="107" spans="2:10">
      <c r="B107" s="295"/>
      <c r="C107" s="296"/>
      <c r="D107" s="297"/>
      <c r="E107" s="296"/>
      <c r="F107" s="296"/>
      <c r="G107" s="296"/>
      <c r="H107" s="296"/>
      <c r="I107" s="296"/>
      <c r="J107" s="296"/>
    </row>
    <row r="108" spans="2:10">
      <c r="B108" s="295"/>
      <c r="C108" s="296"/>
      <c r="D108" s="297"/>
      <c r="E108" s="296"/>
      <c r="F108" s="296"/>
      <c r="G108" s="296"/>
      <c r="H108" s="296"/>
      <c r="I108" s="296"/>
      <c r="J108" s="296"/>
    </row>
    <row r="109" spans="2:10">
      <c r="B109" s="295"/>
      <c r="C109" s="296"/>
      <c r="D109" s="297"/>
      <c r="E109" s="296"/>
      <c r="F109" s="296"/>
      <c r="G109" s="296"/>
      <c r="H109" s="296"/>
      <c r="I109" s="296"/>
      <c r="J109" s="296"/>
    </row>
    <row r="110" spans="2:10">
      <c r="B110" s="295"/>
      <c r="C110" s="296"/>
      <c r="D110" s="297"/>
      <c r="E110" s="296"/>
      <c r="F110" s="296"/>
      <c r="G110" s="296"/>
      <c r="H110" s="296"/>
      <c r="I110" s="296"/>
      <c r="J110" s="296"/>
    </row>
    <row r="111" spans="2:10">
      <c r="B111" s="295"/>
      <c r="C111" s="296"/>
      <c r="D111" s="297"/>
      <c r="E111" s="296"/>
      <c r="F111" s="296"/>
      <c r="G111" s="296"/>
      <c r="H111" s="296"/>
      <c r="I111" s="296"/>
      <c r="J111" s="296"/>
    </row>
    <row r="112" spans="2:10">
      <c r="B112" s="295"/>
      <c r="C112" s="296"/>
      <c r="D112" s="297"/>
      <c r="E112" s="296"/>
      <c r="F112" s="296"/>
      <c r="G112" s="296"/>
      <c r="H112" s="296"/>
      <c r="I112" s="296"/>
      <c r="J112" s="296"/>
    </row>
    <row r="113" spans="2:10">
      <c r="B113" s="295"/>
      <c r="C113" s="296"/>
      <c r="D113" s="297"/>
      <c r="E113" s="296"/>
      <c r="F113" s="296"/>
      <c r="G113" s="296"/>
      <c r="H113" s="296"/>
      <c r="I113" s="296"/>
      <c r="J113" s="296"/>
    </row>
    <row r="114" spans="2:10">
      <c r="B114" s="295"/>
      <c r="C114" s="296"/>
      <c r="D114" s="297"/>
      <c r="E114" s="296"/>
      <c r="F114" s="296"/>
      <c r="G114" s="296"/>
      <c r="H114" s="296"/>
      <c r="I114" s="296"/>
      <c r="J114" s="296"/>
    </row>
    <row r="115" spans="2:10">
      <c r="B115" s="295"/>
      <c r="C115" s="296"/>
      <c r="D115" s="297"/>
      <c r="E115" s="296"/>
      <c r="F115" s="296"/>
      <c r="G115" s="296"/>
      <c r="H115" s="296"/>
      <c r="I115" s="296"/>
      <c r="J115" s="296"/>
    </row>
    <row r="116" spans="2:10">
      <c r="B116" s="295"/>
      <c r="C116" s="296"/>
      <c r="D116" s="297"/>
      <c r="E116" s="296"/>
      <c r="F116" s="296"/>
      <c r="G116" s="296"/>
      <c r="H116" s="296"/>
      <c r="I116" s="296"/>
      <c r="J116" s="296"/>
    </row>
    <row r="117" spans="2:10">
      <c r="B117" s="295"/>
      <c r="C117" s="296"/>
      <c r="D117" s="297"/>
      <c r="E117" s="296"/>
      <c r="F117" s="296"/>
      <c r="G117" s="296"/>
      <c r="H117" s="296"/>
      <c r="I117" s="296"/>
      <c r="J117" s="296"/>
    </row>
    <row r="118" spans="2:10">
      <c r="B118" s="295"/>
      <c r="C118" s="296"/>
      <c r="D118" s="297"/>
      <c r="E118" s="296"/>
      <c r="F118" s="296"/>
      <c r="G118" s="296"/>
      <c r="H118" s="296"/>
      <c r="I118" s="296"/>
      <c r="J118" s="296"/>
    </row>
    <row r="119" spans="2:10">
      <c r="B119" s="295"/>
      <c r="C119" s="296"/>
      <c r="D119" s="297"/>
      <c r="E119" s="296"/>
      <c r="F119" s="296"/>
      <c r="G119" s="296"/>
      <c r="H119" s="296"/>
      <c r="I119" s="296"/>
      <c r="J119" s="296"/>
    </row>
    <row r="120" spans="2:10">
      <c r="B120" s="295"/>
      <c r="C120" s="296"/>
      <c r="D120" s="297"/>
      <c r="E120" s="296"/>
      <c r="F120" s="296"/>
      <c r="G120" s="296"/>
      <c r="H120" s="296"/>
      <c r="I120" s="296"/>
      <c r="J120" s="296"/>
    </row>
    <row r="121" spans="2:10">
      <c r="B121" s="295"/>
      <c r="C121" s="296"/>
      <c r="D121" s="297"/>
      <c r="E121" s="296"/>
      <c r="F121" s="296"/>
      <c r="G121" s="296"/>
      <c r="H121" s="296"/>
      <c r="I121" s="296"/>
      <c r="J121" s="296"/>
    </row>
    <row r="122" spans="2:10">
      <c r="B122" s="295"/>
      <c r="C122" s="296"/>
      <c r="D122" s="297"/>
      <c r="E122" s="296"/>
      <c r="F122" s="296"/>
      <c r="G122" s="296"/>
      <c r="H122" s="296"/>
      <c r="I122" s="296"/>
      <c r="J122" s="296"/>
    </row>
    <row r="123" spans="2:10">
      <c r="B123" s="295"/>
      <c r="C123" s="296"/>
      <c r="D123" s="297"/>
      <c r="E123" s="296"/>
      <c r="F123" s="296"/>
      <c r="G123" s="296"/>
      <c r="H123" s="296"/>
      <c r="I123" s="296"/>
      <c r="J123" s="296"/>
    </row>
    <row r="124" spans="2:10">
      <c r="B124" s="295"/>
      <c r="C124" s="296"/>
      <c r="D124" s="297"/>
      <c r="E124" s="296"/>
      <c r="F124" s="296"/>
      <c r="G124" s="296"/>
      <c r="H124" s="296"/>
      <c r="I124" s="296"/>
      <c r="J124" s="296"/>
    </row>
    <row r="125" spans="2:10">
      <c r="B125" s="295"/>
      <c r="C125" s="296"/>
      <c r="D125" s="297"/>
      <c r="E125" s="296"/>
      <c r="F125" s="296"/>
      <c r="G125" s="296"/>
      <c r="H125" s="296"/>
      <c r="I125" s="296"/>
      <c r="J125" s="296"/>
    </row>
    <row r="126" spans="2:10">
      <c r="B126" s="295"/>
      <c r="C126" s="296"/>
      <c r="D126" s="297"/>
      <c r="E126" s="296"/>
      <c r="F126" s="296"/>
      <c r="G126" s="296"/>
      <c r="H126" s="296"/>
      <c r="I126" s="296"/>
      <c r="J126" s="296"/>
    </row>
    <row r="127" spans="2:10">
      <c r="B127" s="295"/>
      <c r="C127" s="296"/>
      <c r="D127" s="297"/>
      <c r="E127" s="296"/>
      <c r="F127" s="296"/>
      <c r="G127" s="296"/>
      <c r="H127" s="296"/>
      <c r="I127" s="296"/>
      <c r="J127" s="296"/>
    </row>
    <row r="128" spans="2:10">
      <c r="B128" s="295"/>
      <c r="C128" s="296"/>
      <c r="D128" s="297"/>
      <c r="E128" s="296"/>
      <c r="F128" s="296"/>
      <c r="G128" s="296"/>
      <c r="H128" s="296"/>
      <c r="I128" s="296"/>
      <c r="J128" s="296"/>
    </row>
    <row r="129" spans="2:10">
      <c r="B129" s="295"/>
      <c r="C129" s="296"/>
      <c r="D129" s="297"/>
      <c r="E129" s="296"/>
      <c r="F129" s="296"/>
      <c r="G129" s="296"/>
      <c r="H129" s="296"/>
      <c r="I129" s="296"/>
      <c r="J129" s="296"/>
    </row>
    <row r="130" spans="2:10">
      <c r="B130" s="295"/>
      <c r="C130" s="296"/>
      <c r="D130" s="297"/>
      <c r="E130" s="296"/>
      <c r="F130" s="296"/>
      <c r="G130" s="296"/>
      <c r="H130" s="296"/>
      <c r="I130" s="296"/>
      <c r="J130" s="296"/>
    </row>
    <row r="131" spans="2:10">
      <c r="B131" s="295"/>
      <c r="C131" s="296"/>
      <c r="D131" s="297"/>
      <c r="E131" s="296"/>
      <c r="F131" s="296"/>
      <c r="G131" s="296"/>
      <c r="H131" s="296"/>
      <c r="I131" s="296"/>
      <c r="J131" s="296"/>
    </row>
    <row r="132" spans="2:10">
      <c r="B132" s="295"/>
      <c r="C132" s="296"/>
      <c r="D132" s="297"/>
      <c r="E132" s="296"/>
      <c r="F132" s="296"/>
      <c r="G132" s="296"/>
      <c r="H132" s="296"/>
      <c r="I132" s="296"/>
      <c r="J132" s="296"/>
    </row>
    <row r="133" spans="2:10">
      <c r="B133" s="295"/>
      <c r="C133" s="296"/>
      <c r="D133" s="297"/>
      <c r="E133" s="296"/>
      <c r="F133" s="296"/>
      <c r="G133" s="296"/>
      <c r="H133" s="296"/>
      <c r="I133" s="296"/>
      <c r="J133" s="296"/>
    </row>
    <row r="134" spans="2:10">
      <c r="B134" s="295"/>
      <c r="C134" s="296"/>
      <c r="D134" s="297"/>
      <c r="E134" s="296"/>
      <c r="F134" s="296"/>
      <c r="G134" s="296"/>
      <c r="H134" s="296"/>
      <c r="I134" s="296"/>
      <c r="J134" s="296"/>
    </row>
    <row r="135" spans="2:10">
      <c r="B135" s="295"/>
      <c r="C135" s="296"/>
      <c r="D135" s="297"/>
      <c r="E135" s="296"/>
      <c r="F135" s="296"/>
      <c r="G135" s="296"/>
      <c r="H135" s="296"/>
      <c r="I135" s="296"/>
      <c r="J135" s="296"/>
    </row>
    <row r="136" spans="2:10">
      <c r="B136" s="295"/>
      <c r="C136" s="296"/>
      <c r="D136" s="297"/>
      <c r="E136" s="296"/>
      <c r="F136" s="296"/>
      <c r="G136" s="296"/>
      <c r="H136" s="296"/>
      <c r="I136" s="296"/>
      <c r="J136" s="296"/>
    </row>
    <row r="137" spans="2:10">
      <c r="B137" s="295"/>
      <c r="C137" s="296"/>
      <c r="D137" s="297"/>
      <c r="E137" s="296"/>
      <c r="F137" s="296"/>
      <c r="G137" s="296"/>
      <c r="H137" s="296"/>
      <c r="I137" s="296"/>
      <c r="J137" s="296"/>
    </row>
    <row r="138" spans="2:10">
      <c r="B138" s="295"/>
      <c r="C138" s="296"/>
      <c r="D138" s="297"/>
      <c r="E138" s="296"/>
      <c r="F138" s="296"/>
      <c r="G138" s="296"/>
      <c r="H138" s="296"/>
      <c r="I138" s="296"/>
      <c r="J138" s="296"/>
    </row>
    <row r="139" spans="2:10">
      <c r="B139" s="295"/>
      <c r="C139" s="296"/>
      <c r="D139" s="297"/>
      <c r="E139" s="296"/>
      <c r="F139" s="296"/>
      <c r="G139" s="296"/>
      <c r="H139" s="296"/>
      <c r="I139" s="296"/>
      <c r="J139" s="296"/>
    </row>
    <row r="140" spans="2:10">
      <c r="B140" s="295"/>
      <c r="C140" s="296"/>
      <c r="D140" s="297"/>
      <c r="E140" s="296"/>
      <c r="F140" s="296"/>
      <c r="G140" s="296"/>
      <c r="H140" s="296"/>
      <c r="I140" s="296"/>
      <c r="J140" s="296"/>
    </row>
    <row r="141" spans="2:10">
      <c r="B141" s="295"/>
      <c r="C141" s="296"/>
      <c r="D141" s="297"/>
      <c r="E141" s="296"/>
      <c r="F141" s="296"/>
      <c r="G141" s="296"/>
      <c r="H141" s="296"/>
      <c r="I141" s="296"/>
      <c r="J141" s="296"/>
    </row>
    <row r="142" spans="2:10">
      <c r="B142" s="295"/>
      <c r="C142" s="296"/>
      <c r="D142" s="297"/>
      <c r="E142" s="296"/>
      <c r="F142" s="296"/>
      <c r="G142" s="296"/>
      <c r="H142" s="296"/>
      <c r="I142" s="296"/>
      <c r="J142" s="296"/>
    </row>
    <row r="143" spans="2:10">
      <c r="B143" s="295"/>
      <c r="C143" s="296"/>
      <c r="D143" s="297"/>
      <c r="E143" s="296"/>
      <c r="F143" s="296"/>
      <c r="G143" s="296"/>
      <c r="H143" s="296"/>
      <c r="I143" s="296"/>
      <c r="J143" s="296"/>
    </row>
    <row r="144" spans="2:10">
      <c r="B144" s="295"/>
      <c r="C144" s="296"/>
      <c r="D144" s="297"/>
      <c r="E144" s="296"/>
      <c r="F144" s="296"/>
      <c r="G144" s="296"/>
      <c r="H144" s="296"/>
      <c r="I144" s="296"/>
      <c r="J144" s="296"/>
    </row>
    <row r="145" spans="2:10">
      <c r="B145" s="295"/>
      <c r="C145" s="296"/>
      <c r="D145" s="297"/>
      <c r="E145" s="296"/>
      <c r="F145" s="296"/>
      <c r="G145" s="296"/>
      <c r="H145" s="296"/>
      <c r="I145" s="296"/>
      <c r="J145" s="296"/>
    </row>
    <row r="146" spans="2:10">
      <c r="B146" s="295"/>
      <c r="C146" s="296"/>
      <c r="D146" s="297"/>
      <c r="E146" s="296"/>
      <c r="F146" s="296"/>
      <c r="G146" s="296"/>
      <c r="H146" s="296"/>
      <c r="I146" s="296"/>
      <c r="J146" s="296"/>
    </row>
    <row r="147" spans="2:10">
      <c r="B147" s="295"/>
      <c r="C147" s="296"/>
      <c r="D147" s="297"/>
      <c r="E147" s="296"/>
      <c r="F147" s="296"/>
      <c r="G147" s="296"/>
      <c r="H147" s="296"/>
      <c r="I147" s="296"/>
      <c r="J147" s="296"/>
    </row>
    <row r="148" spans="2:10">
      <c r="B148" s="295"/>
      <c r="C148" s="296"/>
      <c r="D148" s="297"/>
      <c r="E148" s="296"/>
      <c r="F148" s="296"/>
      <c r="G148" s="296"/>
      <c r="H148" s="296"/>
      <c r="I148" s="296"/>
      <c r="J148" s="296"/>
    </row>
    <row r="149" spans="2:10">
      <c r="B149" s="295"/>
      <c r="C149" s="296"/>
      <c r="D149" s="297"/>
      <c r="E149" s="296"/>
      <c r="F149" s="296"/>
      <c r="G149" s="296"/>
      <c r="H149" s="296"/>
      <c r="I149" s="296"/>
      <c r="J149" s="296"/>
    </row>
    <row r="150" spans="2:10">
      <c r="B150" s="295"/>
      <c r="C150" s="296"/>
      <c r="D150" s="297"/>
      <c r="E150" s="296"/>
      <c r="F150" s="296"/>
      <c r="G150" s="296"/>
      <c r="H150" s="296"/>
      <c r="I150" s="296"/>
      <c r="J150" s="296"/>
    </row>
    <row r="151" spans="2:10">
      <c r="B151" s="295"/>
      <c r="C151" s="296"/>
      <c r="D151" s="297"/>
      <c r="E151" s="296"/>
      <c r="F151" s="296"/>
      <c r="G151" s="296"/>
      <c r="H151" s="296"/>
      <c r="I151" s="296"/>
      <c r="J151" s="296"/>
    </row>
    <row r="152" spans="2:10">
      <c r="B152" s="295"/>
      <c r="C152" s="296"/>
      <c r="D152" s="297"/>
      <c r="E152" s="296"/>
      <c r="F152" s="296"/>
      <c r="G152" s="296"/>
      <c r="H152" s="296"/>
      <c r="I152" s="296"/>
      <c r="J152" s="296"/>
    </row>
    <row r="153" spans="2:10">
      <c r="B153" s="295"/>
      <c r="C153" s="296"/>
      <c r="D153" s="297"/>
      <c r="E153" s="296"/>
      <c r="F153" s="296"/>
      <c r="G153" s="296"/>
      <c r="H153" s="296"/>
      <c r="I153" s="296"/>
      <c r="J153" s="296"/>
    </row>
    <row r="154" spans="2:10">
      <c r="B154" s="295"/>
      <c r="C154" s="296"/>
      <c r="D154" s="297"/>
      <c r="E154" s="296"/>
      <c r="F154" s="296"/>
      <c r="G154" s="296"/>
      <c r="H154" s="296"/>
      <c r="I154" s="296"/>
      <c r="J154" s="296"/>
    </row>
    <row r="155" spans="2:10">
      <c r="B155" s="295"/>
      <c r="C155" s="296"/>
      <c r="D155" s="297"/>
      <c r="E155" s="296"/>
      <c r="F155" s="296"/>
      <c r="G155" s="296"/>
      <c r="H155" s="296"/>
      <c r="I155" s="296"/>
      <c r="J155" s="296"/>
    </row>
    <row r="156" spans="2:10">
      <c r="B156" s="295"/>
      <c r="C156" s="296"/>
      <c r="D156" s="297"/>
      <c r="E156" s="296"/>
      <c r="F156" s="296"/>
      <c r="G156" s="296"/>
      <c r="H156" s="296"/>
      <c r="I156" s="296"/>
      <c r="J156" s="296"/>
    </row>
    <row r="157" spans="2:10">
      <c r="B157" s="295"/>
      <c r="C157" s="296"/>
      <c r="D157" s="297"/>
      <c r="E157" s="296"/>
      <c r="F157" s="296"/>
      <c r="G157" s="296"/>
      <c r="H157" s="296"/>
      <c r="I157" s="296"/>
      <c r="J157" s="296"/>
    </row>
    <row r="158" spans="2:10">
      <c r="B158" s="295"/>
      <c r="C158" s="296"/>
      <c r="D158" s="297"/>
      <c r="E158" s="296"/>
      <c r="F158" s="296"/>
      <c r="G158" s="296"/>
      <c r="H158" s="296"/>
      <c r="I158" s="296"/>
      <c r="J158" s="296"/>
    </row>
    <row r="159" spans="2:10">
      <c r="B159" s="295"/>
      <c r="C159" s="296"/>
      <c r="D159" s="297"/>
      <c r="E159" s="296"/>
      <c r="F159" s="296"/>
      <c r="G159" s="296"/>
      <c r="H159" s="296"/>
      <c r="I159" s="296"/>
      <c r="J159" s="296"/>
    </row>
    <row r="160" spans="2:10">
      <c r="B160" s="295"/>
      <c r="C160" s="296"/>
      <c r="D160" s="297"/>
      <c r="E160" s="296"/>
      <c r="F160" s="296"/>
      <c r="G160" s="296"/>
      <c r="H160" s="296"/>
      <c r="I160" s="296"/>
      <c r="J160" s="296"/>
    </row>
    <row r="161" spans="2:10">
      <c r="B161" s="295"/>
      <c r="C161" s="296"/>
      <c r="D161" s="297"/>
      <c r="E161" s="296"/>
      <c r="F161" s="296"/>
      <c r="G161" s="296"/>
      <c r="H161" s="296"/>
      <c r="I161" s="296"/>
      <c r="J161" s="296"/>
    </row>
    <row r="162" spans="2:10">
      <c r="B162" s="295"/>
      <c r="C162" s="296"/>
      <c r="D162" s="297"/>
      <c r="E162" s="296"/>
      <c r="F162" s="296"/>
      <c r="G162" s="296"/>
      <c r="H162" s="296"/>
      <c r="I162" s="296"/>
      <c r="J162" s="296"/>
    </row>
    <row r="163" spans="2:10">
      <c r="B163" s="295"/>
      <c r="C163" s="296"/>
      <c r="D163" s="297"/>
      <c r="E163" s="296"/>
      <c r="F163" s="296"/>
      <c r="G163" s="296"/>
      <c r="H163" s="296"/>
      <c r="I163" s="296"/>
      <c r="J163" s="296"/>
    </row>
    <row r="164" spans="2:10">
      <c r="B164" s="295"/>
      <c r="C164" s="296"/>
      <c r="D164" s="297"/>
      <c r="E164" s="296"/>
      <c r="F164" s="296"/>
      <c r="G164" s="296"/>
      <c r="H164" s="296"/>
      <c r="I164" s="296"/>
      <c r="J164" s="296"/>
    </row>
    <row r="165" spans="2:10">
      <c r="B165" s="295"/>
      <c r="C165" s="296"/>
      <c r="D165" s="297"/>
      <c r="E165" s="296"/>
      <c r="F165" s="296"/>
      <c r="G165" s="296"/>
      <c r="H165" s="296"/>
      <c r="I165" s="296"/>
      <c r="J165" s="296"/>
    </row>
    <row r="166" spans="2:10">
      <c r="B166" s="295"/>
      <c r="C166" s="296"/>
      <c r="D166" s="297"/>
      <c r="E166" s="296"/>
      <c r="F166" s="296"/>
      <c r="G166" s="296"/>
      <c r="H166" s="296"/>
      <c r="I166" s="296"/>
      <c r="J166" s="296"/>
    </row>
    <row r="167" spans="2:10">
      <c r="B167" s="295"/>
      <c r="C167" s="296"/>
      <c r="D167" s="297"/>
      <c r="E167" s="296"/>
      <c r="F167" s="296"/>
      <c r="G167" s="296"/>
      <c r="H167" s="296"/>
      <c r="I167" s="296"/>
      <c r="J167" s="296"/>
    </row>
    <row r="168" spans="2:10">
      <c r="B168" s="295"/>
      <c r="C168" s="296"/>
      <c r="D168" s="297"/>
      <c r="E168" s="296"/>
      <c r="F168" s="296"/>
      <c r="G168" s="296"/>
      <c r="H168" s="296"/>
      <c r="I168" s="296"/>
      <c r="J168" s="296"/>
    </row>
    <row r="169" spans="2:10">
      <c r="B169" s="295"/>
      <c r="C169" s="296"/>
      <c r="D169" s="297"/>
      <c r="E169" s="296"/>
      <c r="F169" s="296"/>
      <c r="G169" s="296"/>
      <c r="H169" s="296"/>
      <c r="I169" s="296"/>
      <c r="J169" s="296"/>
    </row>
    <row r="170" spans="2:10">
      <c r="B170" s="295"/>
      <c r="C170" s="296"/>
      <c r="D170" s="297"/>
      <c r="E170" s="296"/>
      <c r="F170" s="296"/>
      <c r="G170" s="296"/>
      <c r="H170" s="296"/>
      <c r="I170" s="296"/>
      <c r="J170" s="296"/>
    </row>
    <row r="171" spans="2:10">
      <c r="B171" s="295"/>
      <c r="C171" s="296"/>
      <c r="D171" s="297"/>
      <c r="E171" s="296"/>
      <c r="F171" s="296"/>
      <c r="G171" s="296"/>
      <c r="H171" s="296"/>
      <c r="I171" s="296"/>
      <c r="J171" s="296"/>
    </row>
    <row r="172" spans="2:10">
      <c r="B172" s="295"/>
      <c r="C172" s="296"/>
      <c r="D172" s="297"/>
      <c r="E172" s="296"/>
      <c r="F172" s="296"/>
      <c r="G172" s="296"/>
      <c r="H172" s="296"/>
      <c r="I172" s="296"/>
      <c r="J172" s="296"/>
    </row>
    <row r="173" spans="2:10">
      <c r="B173" s="295"/>
      <c r="C173" s="296"/>
      <c r="D173" s="297"/>
      <c r="E173" s="296"/>
      <c r="F173" s="296"/>
      <c r="G173" s="296"/>
      <c r="H173" s="296"/>
      <c r="I173" s="296"/>
      <c r="J173" s="296"/>
    </row>
    <row r="174" spans="2:10">
      <c r="B174" s="295"/>
      <c r="C174" s="296"/>
      <c r="D174" s="297"/>
      <c r="E174" s="296"/>
      <c r="F174" s="296"/>
      <c r="G174" s="296"/>
      <c r="H174" s="296"/>
      <c r="I174" s="296"/>
      <c r="J174" s="296"/>
    </row>
    <row r="175" spans="2:10">
      <c r="B175" s="295"/>
      <c r="C175" s="296"/>
      <c r="D175" s="297"/>
      <c r="E175" s="296"/>
      <c r="F175" s="296"/>
      <c r="G175" s="296"/>
      <c r="H175" s="296"/>
      <c r="I175" s="296"/>
      <c r="J175" s="296"/>
    </row>
    <row r="176" spans="2:10">
      <c r="B176" s="295"/>
      <c r="C176" s="296"/>
      <c r="D176" s="297"/>
      <c r="E176" s="296"/>
      <c r="F176" s="296"/>
      <c r="G176" s="296"/>
      <c r="H176" s="296"/>
      <c r="I176" s="296"/>
      <c r="J176" s="296"/>
    </row>
    <row r="177" spans="2:10">
      <c r="B177" s="295"/>
      <c r="C177" s="296"/>
      <c r="D177" s="297"/>
      <c r="E177" s="296"/>
      <c r="F177" s="296"/>
      <c r="G177" s="296"/>
      <c r="H177" s="296"/>
      <c r="I177" s="296"/>
      <c r="J177" s="296"/>
    </row>
    <row r="178" spans="2:10">
      <c r="B178" s="295"/>
      <c r="C178" s="296"/>
      <c r="D178" s="297"/>
      <c r="E178" s="296"/>
      <c r="F178" s="296"/>
      <c r="G178" s="296"/>
      <c r="H178" s="296"/>
      <c r="I178" s="296"/>
      <c r="J178" s="296"/>
    </row>
    <row r="179" spans="2:10">
      <c r="B179" s="295"/>
      <c r="C179" s="296"/>
      <c r="D179" s="297"/>
      <c r="E179" s="296"/>
      <c r="F179" s="296"/>
      <c r="G179" s="296"/>
      <c r="H179" s="296"/>
      <c r="I179" s="296"/>
      <c r="J179" s="296"/>
    </row>
    <row r="180" spans="2:10">
      <c r="B180" s="295"/>
      <c r="C180" s="296"/>
      <c r="D180" s="297"/>
      <c r="E180" s="296"/>
      <c r="F180" s="296"/>
      <c r="G180" s="296"/>
      <c r="H180" s="296"/>
      <c r="I180" s="296"/>
      <c r="J180" s="296"/>
    </row>
    <row r="181" spans="2:10">
      <c r="B181" s="295"/>
      <c r="C181" s="296"/>
      <c r="D181" s="297"/>
      <c r="E181" s="296"/>
      <c r="F181" s="296"/>
      <c r="G181" s="296"/>
      <c r="H181" s="296"/>
      <c r="I181" s="296"/>
      <c r="J181" s="296"/>
    </row>
    <row r="182" spans="2:10">
      <c r="B182" s="295"/>
      <c r="C182" s="296"/>
      <c r="D182" s="297"/>
      <c r="E182" s="296"/>
      <c r="F182" s="296"/>
      <c r="G182" s="296"/>
      <c r="H182" s="296"/>
      <c r="I182" s="296"/>
      <c r="J182" s="296"/>
    </row>
    <row r="183" spans="2:10">
      <c r="B183" s="295"/>
      <c r="C183" s="296"/>
      <c r="D183" s="297"/>
      <c r="E183" s="296"/>
      <c r="F183" s="296"/>
      <c r="G183" s="296"/>
      <c r="H183" s="296"/>
      <c r="I183" s="296"/>
      <c r="J183" s="296"/>
    </row>
    <row r="184" spans="2:10">
      <c r="B184" s="295"/>
      <c r="C184" s="296"/>
      <c r="D184" s="297"/>
      <c r="E184" s="296"/>
      <c r="F184" s="296"/>
      <c r="G184" s="296"/>
      <c r="H184" s="296"/>
      <c r="I184" s="296"/>
      <c r="J184" s="296"/>
    </row>
    <row r="185" spans="2:10">
      <c r="B185" s="295"/>
      <c r="C185" s="296"/>
      <c r="D185" s="297"/>
      <c r="E185" s="296"/>
      <c r="F185" s="296"/>
      <c r="G185" s="296"/>
      <c r="H185" s="296"/>
      <c r="I185" s="296"/>
      <c r="J185" s="296"/>
    </row>
    <row r="186" spans="2:10">
      <c r="B186" s="295"/>
      <c r="C186" s="296"/>
      <c r="D186" s="297"/>
      <c r="E186" s="296"/>
      <c r="F186" s="296"/>
      <c r="G186" s="296"/>
      <c r="H186" s="296"/>
      <c r="I186" s="296"/>
      <c r="J186" s="296"/>
    </row>
    <row r="187" spans="2:10">
      <c r="B187" s="295"/>
      <c r="C187" s="296"/>
      <c r="D187" s="297"/>
      <c r="E187" s="296"/>
      <c r="F187" s="296"/>
      <c r="G187" s="296"/>
      <c r="H187" s="296"/>
      <c r="I187" s="296"/>
      <c r="J187" s="296"/>
    </row>
    <row r="188" spans="2:10">
      <c r="B188" s="295"/>
      <c r="C188" s="296"/>
      <c r="D188" s="297"/>
      <c r="E188" s="296"/>
      <c r="F188" s="296"/>
      <c r="G188" s="296"/>
      <c r="H188" s="296"/>
      <c r="I188" s="296"/>
      <c r="J188" s="296"/>
    </row>
    <row r="189" spans="2:10">
      <c r="B189" s="295"/>
      <c r="C189" s="296"/>
      <c r="D189" s="297"/>
      <c r="E189" s="296"/>
      <c r="F189" s="296"/>
      <c r="G189" s="296"/>
      <c r="H189" s="296"/>
      <c r="I189" s="296"/>
      <c r="J189" s="296"/>
    </row>
    <row r="190" spans="2:10">
      <c r="B190" s="295"/>
      <c r="C190" s="296"/>
      <c r="D190" s="297"/>
      <c r="E190" s="296"/>
      <c r="F190" s="296"/>
      <c r="G190" s="296"/>
      <c r="H190" s="296"/>
      <c r="I190" s="296"/>
      <c r="J190" s="296"/>
    </row>
    <row r="191" spans="2:10">
      <c r="B191" s="295"/>
      <c r="C191" s="296"/>
      <c r="D191" s="297"/>
      <c r="E191" s="296"/>
      <c r="F191" s="296"/>
      <c r="G191" s="296"/>
      <c r="H191" s="296"/>
      <c r="I191" s="296"/>
      <c r="J191" s="296"/>
    </row>
    <row r="192" spans="2:10">
      <c r="B192" s="295"/>
      <c r="C192" s="296"/>
      <c r="D192" s="297"/>
      <c r="E192" s="296"/>
      <c r="F192" s="296"/>
      <c r="G192" s="296"/>
      <c r="H192" s="296"/>
      <c r="I192" s="296"/>
      <c r="J192" s="296"/>
    </row>
    <row r="193" spans="2:10">
      <c r="B193" s="295"/>
      <c r="C193" s="296"/>
      <c r="D193" s="297"/>
      <c r="E193" s="296"/>
      <c r="F193" s="296"/>
      <c r="G193" s="296"/>
      <c r="H193" s="296"/>
      <c r="I193" s="296"/>
      <c r="J193" s="296"/>
    </row>
    <row r="194" spans="2:10">
      <c r="B194" s="295"/>
      <c r="C194" s="296"/>
      <c r="D194" s="297"/>
      <c r="E194" s="296"/>
      <c r="F194" s="296"/>
      <c r="G194" s="296"/>
      <c r="H194" s="296"/>
      <c r="I194" s="296"/>
      <c r="J194" s="296"/>
    </row>
    <row r="195" spans="2:10">
      <c r="B195" s="295"/>
      <c r="C195" s="296"/>
      <c r="D195" s="297"/>
      <c r="E195" s="296"/>
      <c r="F195" s="296"/>
      <c r="G195" s="296"/>
      <c r="H195" s="296"/>
      <c r="I195" s="296"/>
      <c r="J195" s="296"/>
    </row>
    <row r="196" spans="2:10">
      <c r="B196" s="295"/>
      <c r="C196" s="296"/>
      <c r="D196" s="297"/>
      <c r="E196" s="296"/>
      <c r="F196" s="296"/>
      <c r="G196" s="296"/>
      <c r="H196" s="296"/>
      <c r="I196" s="296"/>
      <c r="J196" s="296"/>
    </row>
    <row r="197" spans="2:10">
      <c r="B197" s="295"/>
      <c r="C197" s="296"/>
      <c r="D197" s="297"/>
      <c r="E197" s="296"/>
      <c r="F197" s="296"/>
      <c r="G197" s="296"/>
      <c r="H197" s="296"/>
      <c r="I197" s="296"/>
      <c r="J197" s="296"/>
    </row>
    <row r="198" spans="2:10">
      <c r="B198" s="295"/>
      <c r="C198" s="296"/>
      <c r="D198" s="297"/>
      <c r="E198" s="296"/>
      <c r="F198" s="296"/>
      <c r="G198" s="296"/>
      <c r="H198" s="296"/>
      <c r="I198" s="296"/>
      <c r="J198" s="296"/>
    </row>
    <row r="199" spans="2:10">
      <c r="B199" s="295"/>
      <c r="C199" s="296"/>
      <c r="D199" s="297"/>
      <c r="E199" s="296"/>
      <c r="F199" s="296"/>
      <c r="G199" s="296"/>
      <c r="H199" s="296"/>
      <c r="I199" s="296"/>
      <c r="J199" s="296"/>
    </row>
    <row r="200" spans="2:10">
      <c r="B200" s="295"/>
      <c r="C200" s="296"/>
      <c r="D200" s="297"/>
      <c r="E200" s="296"/>
      <c r="F200" s="296"/>
      <c r="G200" s="296"/>
      <c r="H200" s="296"/>
      <c r="I200" s="296"/>
      <c r="J200" s="296"/>
    </row>
    <row r="201" spans="2:10">
      <c r="B201" s="295"/>
      <c r="C201" s="296"/>
      <c r="D201" s="297"/>
      <c r="E201" s="296"/>
      <c r="F201" s="296"/>
      <c r="G201" s="296"/>
      <c r="H201" s="296"/>
      <c r="I201" s="296"/>
      <c r="J201" s="296"/>
    </row>
    <row r="202" spans="2:10">
      <c r="B202" s="295"/>
      <c r="C202" s="296"/>
      <c r="D202" s="297"/>
      <c r="E202" s="296"/>
      <c r="F202" s="296"/>
      <c r="G202" s="296"/>
      <c r="H202" s="296"/>
      <c r="I202" s="296"/>
      <c r="J202" s="296"/>
    </row>
    <row r="203" spans="2:10">
      <c r="B203" s="295"/>
      <c r="C203" s="296"/>
      <c r="D203" s="297"/>
      <c r="E203" s="296"/>
      <c r="F203" s="296"/>
      <c r="G203" s="296"/>
      <c r="H203" s="296"/>
      <c r="I203" s="296"/>
      <c r="J203" s="296"/>
    </row>
    <row r="204" spans="2:10">
      <c r="B204" s="295"/>
      <c r="C204" s="296"/>
      <c r="D204" s="297"/>
      <c r="E204" s="296"/>
      <c r="F204" s="296"/>
      <c r="G204" s="296"/>
      <c r="H204" s="296"/>
      <c r="I204" s="296"/>
      <c r="J204" s="296"/>
    </row>
    <row r="205" spans="2:10">
      <c r="B205" s="295"/>
      <c r="C205" s="296"/>
      <c r="D205" s="297"/>
      <c r="E205" s="296"/>
      <c r="F205" s="296"/>
      <c r="G205" s="296"/>
      <c r="H205" s="296"/>
      <c r="I205" s="296"/>
      <c r="J205" s="296"/>
    </row>
    <row r="206" spans="2:10">
      <c r="B206" s="295"/>
      <c r="C206" s="296"/>
      <c r="D206" s="297"/>
      <c r="E206" s="296"/>
      <c r="F206" s="296"/>
      <c r="G206" s="296"/>
      <c r="H206" s="296"/>
      <c r="I206" s="296"/>
      <c r="J206" s="296"/>
    </row>
    <row r="207" spans="2:10">
      <c r="B207" s="295"/>
      <c r="C207" s="296"/>
      <c r="D207" s="297"/>
      <c r="E207" s="296"/>
      <c r="F207" s="296"/>
      <c r="G207" s="296"/>
      <c r="H207" s="296"/>
      <c r="I207" s="296"/>
      <c r="J207" s="296"/>
    </row>
    <row r="208" spans="2:10">
      <c r="B208" s="295"/>
      <c r="C208" s="296"/>
      <c r="D208" s="297"/>
      <c r="E208" s="296"/>
      <c r="F208" s="296"/>
      <c r="G208" s="296"/>
      <c r="H208" s="296"/>
      <c r="I208" s="296"/>
      <c r="J208" s="296"/>
    </row>
    <row r="209" spans="2:10">
      <c r="B209" s="295"/>
      <c r="C209" s="296"/>
      <c r="D209" s="297"/>
      <c r="E209" s="296"/>
      <c r="F209" s="296"/>
      <c r="G209" s="296"/>
      <c r="H209" s="296"/>
      <c r="I209" s="296"/>
      <c r="J209" s="296"/>
    </row>
    <row r="210" spans="2:10">
      <c r="B210" s="295"/>
      <c r="C210" s="296"/>
      <c r="D210" s="297"/>
      <c r="E210" s="296"/>
      <c r="F210" s="296"/>
      <c r="G210" s="296"/>
      <c r="H210" s="296"/>
      <c r="I210" s="296"/>
      <c r="J210" s="296"/>
    </row>
    <row r="211" spans="2:10">
      <c r="B211" s="295"/>
      <c r="C211" s="296"/>
      <c r="D211" s="297"/>
      <c r="E211" s="296"/>
      <c r="F211" s="296"/>
      <c r="G211" s="296"/>
      <c r="H211" s="296"/>
      <c r="I211" s="296"/>
      <c r="J211" s="296"/>
    </row>
    <row r="212" spans="2:10">
      <c r="B212" s="295"/>
      <c r="C212" s="296"/>
      <c r="D212" s="297"/>
      <c r="E212" s="296"/>
      <c r="F212" s="296"/>
      <c r="G212" s="296"/>
      <c r="H212" s="296"/>
      <c r="I212" s="296"/>
      <c r="J212" s="296"/>
    </row>
    <row r="213" spans="2:10">
      <c r="B213" s="295"/>
      <c r="C213" s="296"/>
      <c r="D213" s="297"/>
      <c r="E213" s="296"/>
      <c r="F213" s="296"/>
      <c r="G213" s="296"/>
      <c r="H213" s="296"/>
      <c r="I213" s="296"/>
      <c r="J213" s="296"/>
    </row>
    <row r="214" spans="2:10">
      <c r="B214" s="295"/>
      <c r="C214" s="296"/>
      <c r="D214" s="297"/>
      <c r="E214" s="296"/>
      <c r="F214" s="296"/>
      <c r="G214" s="296"/>
      <c r="H214" s="296"/>
      <c r="I214" s="296"/>
      <c r="J214" s="296"/>
    </row>
    <row r="215" spans="2:10">
      <c r="B215" s="295"/>
      <c r="C215" s="296"/>
      <c r="D215" s="297"/>
      <c r="E215" s="296"/>
      <c r="F215" s="296"/>
      <c r="G215" s="296"/>
      <c r="H215" s="296"/>
      <c r="I215" s="296"/>
      <c r="J215" s="296"/>
    </row>
    <row r="216" spans="2:10">
      <c r="B216" s="295"/>
      <c r="C216" s="296"/>
      <c r="D216" s="297"/>
      <c r="E216" s="296"/>
      <c r="F216" s="296"/>
      <c r="G216" s="296"/>
      <c r="H216" s="296"/>
      <c r="I216" s="296"/>
      <c r="J216" s="296"/>
    </row>
    <row r="217" spans="2:10">
      <c r="B217" s="295"/>
      <c r="C217" s="296"/>
      <c r="D217" s="297"/>
      <c r="E217" s="296"/>
      <c r="F217" s="296"/>
      <c r="G217" s="296"/>
      <c r="H217" s="296"/>
      <c r="I217" s="296"/>
      <c r="J217" s="296"/>
    </row>
    <row r="218" spans="2:10">
      <c r="B218" s="295"/>
      <c r="C218" s="296"/>
      <c r="D218" s="297"/>
      <c r="E218" s="296"/>
      <c r="F218" s="296"/>
      <c r="G218" s="296"/>
      <c r="H218" s="296"/>
      <c r="I218" s="296"/>
      <c r="J218" s="296"/>
    </row>
    <row r="219" spans="2:10">
      <c r="B219" s="295"/>
      <c r="C219" s="296"/>
      <c r="D219" s="297"/>
      <c r="E219" s="296"/>
      <c r="F219" s="296"/>
      <c r="G219" s="296"/>
      <c r="H219" s="296"/>
      <c r="I219" s="296"/>
      <c r="J219" s="296"/>
    </row>
    <row r="220" spans="2:10">
      <c r="B220" s="295"/>
      <c r="C220" s="296"/>
      <c r="D220" s="297"/>
      <c r="E220" s="296"/>
      <c r="F220" s="296"/>
      <c r="G220" s="296"/>
      <c r="H220" s="296"/>
      <c r="I220" s="296"/>
      <c r="J220" s="296"/>
    </row>
    <row r="221" spans="2:10">
      <c r="B221" s="295"/>
      <c r="C221" s="296"/>
      <c r="D221" s="297"/>
      <c r="E221" s="296"/>
      <c r="F221" s="296"/>
      <c r="G221" s="296"/>
      <c r="H221" s="296"/>
      <c r="I221" s="296"/>
      <c r="J221" s="296"/>
    </row>
    <row r="222" spans="2:10">
      <c r="B222" s="295"/>
      <c r="C222" s="296"/>
      <c r="D222" s="297"/>
      <c r="E222" s="296"/>
      <c r="F222" s="296"/>
      <c r="G222" s="296"/>
      <c r="H222" s="296"/>
      <c r="I222" s="296"/>
      <c r="J222" s="296"/>
    </row>
    <row r="223" spans="2:10">
      <c r="B223" s="295"/>
      <c r="C223" s="296"/>
      <c r="D223" s="297"/>
      <c r="E223" s="296"/>
      <c r="F223" s="296"/>
      <c r="G223" s="296"/>
      <c r="H223" s="296"/>
      <c r="I223" s="296"/>
      <c r="J223" s="296"/>
    </row>
    <row r="224" spans="2:10">
      <c r="B224" s="295"/>
      <c r="C224" s="296"/>
      <c r="D224" s="297"/>
      <c r="E224" s="296"/>
      <c r="F224" s="296"/>
      <c r="G224" s="296"/>
      <c r="H224" s="296"/>
      <c r="I224" s="296"/>
      <c r="J224" s="296"/>
    </row>
    <row r="225" spans="2:10">
      <c r="B225" s="295"/>
      <c r="C225" s="296"/>
      <c r="D225" s="297"/>
      <c r="E225" s="296"/>
      <c r="F225" s="296"/>
      <c r="G225" s="296"/>
      <c r="H225" s="296"/>
      <c r="I225" s="296"/>
      <c r="J225" s="296"/>
    </row>
    <row r="226" spans="2:10">
      <c r="B226" s="295"/>
      <c r="C226" s="296"/>
      <c r="D226" s="297"/>
      <c r="E226" s="296"/>
      <c r="F226" s="296"/>
      <c r="G226" s="296"/>
      <c r="H226" s="296"/>
      <c r="I226" s="296"/>
      <c r="J226" s="296"/>
    </row>
    <row r="227" spans="2:10">
      <c r="B227" s="295"/>
      <c r="C227" s="296"/>
      <c r="D227" s="297"/>
      <c r="E227" s="296"/>
      <c r="F227" s="296"/>
      <c r="G227" s="296"/>
      <c r="H227" s="296"/>
      <c r="I227" s="296"/>
      <c r="J227" s="296"/>
    </row>
    <row r="228" spans="2:10">
      <c r="B228" s="295"/>
      <c r="C228" s="296"/>
      <c r="D228" s="297"/>
      <c r="E228" s="296"/>
      <c r="F228" s="296"/>
      <c r="G228" s="296"/>
      <c r="H228" s="296"/>
      <c r="I228" s="296"/>
      <c r="J228" s="296"/>
    </row>
    <row r="229" spans="2:10">
      <c r="B229" s="295"/>
      <c r="C229" s="296"/>
      <c r="D229" s="297"/>
      <c r="E229" s="296"/>
      <c r="F229" s="296"/>
      <c r="G229" s="296"/>
      <c r="H229" s="296"/>
      <c r="I229" s="296"/>
      <c r="J229" s="296"/>
    </row>
    <row r="230" spans="2:10">
      <c r="B230" s="295"/>
      <c r="C230" s="296"/>
      <c r="D230" s="297"/>
      <c r="E230" s="296"/>
      <c r="F230" s="296"/>
      <c r="G230" s="296"/>
      <c r="H230" s="296"/>
      <c r="I230" s="296"/>
      <c r="J230" s="296"/>
    </row>
    <row r="231" spans="2:10">
      <c r="B231" s="295"/>
      <c r="C231" s="296"/>
      <c r="D231" s="297"/>
      <c r="E231" s="296"/>
      <c r="F231" s="296"/>
      <c r="G231" s="296"/>
      <c r="H231" s="296"/>
      <c r="I231" s="296"/>
      <c r="J231" s="296"/>
    </row>
    <row r="232" spans="2:10">
      <c r="B232" s="295"/>
      <c r="C232" s="296"/>
      <c r="D232" s="297"/>
      <c r="E232" s="296"/>
      <c r="F232" s="296"/>
      <c r="G232" s="296"/>
      <c r="H232" s="296"/>
      <c r="I232" s="296"/>
      <c r="J232" s="296"/>
    </row>
    <row r="233" spans="2:10">
      <c r="B233" s="295"/>
      <c r="C233" s="296"/>
      <c r="D233" s="297"/>
      <c r="E233" s="296"/>
      <c r="F233" s="296"/>
      <c r="G233" s="296"/>
      <c r="H233" s="296"/>
      <c r="I233" s="296"/>
      <c r="J233" s="296"/>
    </row>
    <row r="234" spans="2:10">
      <c r="B234" s="295"/>
      <c r="C234" s="296"/>
      <c r="D234" s="297"/>
      <c r="E234" s="296"/>
      <c r="F234" s="296"/>
      <c r="G234" s="296"/>
      <c r="H234" s="296"/>
      <c r="I234" s="296"/>
      <c r="J234" s="296"/>
    </row>
    <row r="235" spans="2:10">
      <c r="B235" s="295"/>
      <c r="C235" s="296"/>
      <c r="D235" s="297"/>
      <c r="E235" s="296"/>
      <c r="F235" s="296"/>
      <c r="G235" s="296"/>
      <c r="H235" s="296"/>
      <c r="I235" s="296"/>
      <c r="J235" s="296"/>
    </row>
    <row r="236" spans="2:10">
      <c r="B236" s="295"/>
      <c r="C236" s="296"/>
      <c r="D236" s="297"/>
      <c r="E236" s="296"/>
      <c r="F236" s="296"/>
      <c r="G236" s="296"/>
      <c r="H236" s="296"/>
      <c r="I236" s="296"/>
      <c r="J236" s="296"/>
    </row>
    <row r="237" spans="2:10">
      <c r="B237" s="295"/>
      <c r="C237" s="296"/>
      <c r="D237" s="297"/>
      <c r="E237" s="296"/>
      <c r="F237" s="296"/>
      <c r="G237" s="296"/>
      <c r="H237" s="296"/>
      <c r="I237" s="296"/>
      <c r="J237" s="296"/>
    </row>
    <row r="238" spans="2:10">
      <c r="B238" s="295"/>
      <c r="C238" s="296"/>
      <c r="D238" s="297"/>
      <c r="E238" s="296"/>
      <c r="F238" s="296"/>
      <c r="G238" s="296"/>
      <c r="H238" s="296"/>
      <c r="I238" s="296"/>
      <c r="J238" s="296"/>
    </row>
    <row r="239" spans="2:10">
      <c r="B239" s="295"/>
      <c r="C239" s="296"/>
      <c r="D239" s="297"/>
      <c r="E239" s="296"/>
      <c r="F239" s="296"/>
      <c r="G239" s="296"/>
      <c r="H239" s="296"/>
      <c r="I239" s="296"/>
      <c r="J239" s="296"/>
    </row>
    <row r="240" spans="2:10">
      <c r="B240" s="295"/>
      <c r="C240" s="296"/>
      <c r="D240" s="297"/>
      <c r="E240" s="296"/>
      <c r="F240" s="296"/>
      <c r="G240" s="296"/>
      <c r="H240" s="296"/>
      <c r="I240" s="296"/>
      <c r="J240" s="296"/>
    </row>
    <row r="241" spans="2:10">
      <c r="B241" s="295"/>
      <c r="C241" s="296"/>
      <c r="D241" s="297"/>
      <c r="E241" s="296"/>
      <c r="F241" s="296"/>
      <c r="G241" s="296"/>
      <c r="H241" s="296"/>
      <c r="I241" s="296"/>
      <c r="J241" s="296"/>
    </row>
    <row r="242" spans="2:10">
      <c r="B242" s="295"/>
      <c r="C242" s="296"/>
      <c r="D242" s="297"/>
      <c r="E242" s="296"/>
      <c r="F242" s="296"/>
      <c r="G242" s="296"/>
      <c r="H242" s="296"/>
      <c r="I242" s="296"/>
      <c r="J242" s="296"/>
    </row>
    <row r="243" spans="2:10">
      <c r="B243" s="295"/>
      <c r="C243" s="296"/>
      <c r="D243" s="297"/>
      <c r="E243" s="296"/>
      <c r="F243" s="296"/>
      <c r="G243" s="296"/>
      <c r="H243" s="296"/>
      <c r="I243" s="296"/>
      <c r="J243" s="296"/>
    </row>
    <row r="244" spans="2:10">
      <c r="B244" s="295"/>
      <c r="C244" s="296"/>
      <c r="D244" s="297"/>
      <c r="E244" s="296"/>
      <c r="F244" s="296"/>
      <c r="G244" s="296"/>
      <c r="H244" s="296"/>
      <c r="I244" s="296"/>
      <c r="J244" s="296"/>
    </row>
    <row r="245" spans="2:10">
      <c r="B245" s="295"/>
      <c r="C245" s="296"/>
      <c r="D245" s="297"/>
      <c r="E245" s="296"/>
      <c r="F245" s="296"/>
      <c r="G245" s="296"/>
      <c r="H245" s="296"/>
      <c r="I245" s="296"/>
      <c r="J245" s="296"/>
    </row>
    <row r="246" spans="2:10">
      <c r="B246" s="295"/>
      <c r="C246" s="296"/>
      <c r="D246" s="297"/>
      <c r="E246" s="296"/>
      <c r="F246" s="296"/>
      <c r="G246" s="296"/>
      <c r="H246" s="296"/>
      <c r="I246" s="296"/>
      <c r="J246" s="296"/>
    </row>
    <row r="247" spans="2:10">
      <c r="B247" s="295"/>
      <c r="C247" s="296"/>
      <c r="D247" s="297"/>
      <c r="E247" s="296"/>
      <c r="F247" s="296"/>
      <c r="G247" s="296"/>
      <c r="H247" s="296"/>
      <c r="I247" s="296"/>
      <c r="J247" s="296"/>
    </row>
    <row r="248" spans="2:10">
      <c r="B248" s="290"/>
      <c r="C248" s="291"/>
      <c r="D248" s="298"/>
      <c r="E248" s="291"/>
      <c r="F248" s="291"/>
      <c r="G248" s="291"/>
      <c r="H248" s="291"/>
      <c r="I248" s="291"/>
      <c r="J248" s="291"/>
    </row>
    <row r="249" spans="2:10">
      <c r="B249" s="290"/>
      <c r="C249" s="291"/>
      <c r="D249" s="298"/>
      <c r="E249" s="291"/>
      <c r="F249" s="291"/>
      <c r="G249" s="291"/>
      <c r="H249" s="291"/>
      <c r="I249" s="291"/>
      <c r="J249" s="291"/>
    </row>
    <row r="250" spans="2:10">
      <c r="B250" s="290"/>
      <c r="C250" s="291"/>
      <c r="D250" s="298"/>
      <c r="E250" s="291"/>
      <c r="F250" s="291"/>
      <c r="G250" s="291"/>
      <c r="H250" s="291"/>
      <c r="I250" s="291"/>
      <c r="J250" s="291"/>
    </row>
    <row r="251" spans="2:10">
      <c r="B251" s="290"/>
      <c r="C251" s="291"/>
      <c r="D251" s="298"/>
      <c r="E251" s="291"/>
      <c r="F251" s="291"/>
      <c r="G251" s="291"/>
      <c r="H251" s="291"/>
      <c r="I251" s="291"/>
      <c r="J251" s="291"/>
    </row>
    <row r="252" spans="2:10">
      <c r="B252" s="290"/>
      <c r="C252" s="291"/>
      <c r="D252" s="298"/>
      <c r="E252" s="291"/>
      <c r="F252" s="291"/>
      <c r="G252" s="291"/>
      <c r="H252" s="291"/>
      <c r="I252" s="291"/>
      <c r="J252" s="291"/>
    </row>
    <row r="253" spans="2:10">
      <c r="B253" s="290"/>
      <c r="C253" s="291"/>
      <c r="D253" s="298"/>
      <c r="E253" s="291"/>
      <c r="F253" s="291"/>
      <c r="G253" s="291"/>
      <c r="H253" s="291"/>
      <c r="I253" s="291"/>
      <c r="J253" s="291"/>
    </row>
    <row r="254" spans="2:10">
      <c r="B254" s="290"/>
      <c r="C254" s="291"/>
      <c r="D254" s="298"/>
      <c r="E254" s="291"/>
      <c r="F254" s="291"/>
      <c r="G254" s="291"/>
      <c r="H254" s="291"/>
      <c r="I254" s="291"/>
      <c r="J254" s="291"/>
    </row>
    <row r="255" spans="2:10">
      <c r="B255" s="290"/>
      <c r="C255" s="291"/>
      <c r="D255" s="298"/>
      <c r="E255" s="291"/>
      <c r="F255" s="291"/>
      <c r="G255" s="291"/>
      <c r="H255" s="291"/>
      <c r="I255" s="291"/>
      <c r="J255" s="291"/>
    </row>
    <row r="256" spans="2:10">
      <c r="B256" s="290"/>
      <c r="C256" s="291"/>
      <c r="D256" s="298"/>
      <c r="E256" s="291"/>
      <c r="F256" s="291"/>
      <c r="G256" s="291"/>
      <c r="H256" s="291"/>
      <c r="I256" s="291"/>
      <c r="J256" s="291"/>
    </row>
    <row r="257" spans="2:10">
      <c r="B257" s="290"/>
      <c r="C257" s="291"/>
      <c r="D257" s="298"/>
      <c r="E257" s="291"/>
      <c r="F257" s="291"/>
      <c r="G257" s="291"/>
      <c r="H257" s="291"/>
      <c r="I257" s="291"/>
      <c r="J257" s="291"/>
    </row>
    <row r="258" spans="2:10">
      <c r="B258" s="290"/>
      <c r="C258" s="291"/>
      <c r="D258" s="298"/>
      <c r="E258" s="291"/>
      <c r="F258" s="291"/>
      <c r="G258" s="291"/>
      <c r="H258" s="291"/>
      <c r="I258" s="291"/>
      <c r="J258" s="291"/>
    </row>
    <row r="259" spans="2:10">
      <c r="B259" s="290"/>
      <c r="C259" s="291"/>
      <c r="D259" s="298"/>
      <c r="E259" s="291"/>
      <c r="F259" s="291"/>
      <c r="G259" s="291"/>
      <c r="H259" s="291"/>
      <c r="I259" s="291"/>
      <c r="J259" s="291"/>
    </row>
    <row r="260" spans="2:10">
      <c r="B260" s="290"/>
      <c r="C260" s="291"/>
      <c r="D260" s="298"/>
      <c r="E260" s="291"/>
      <c r="F260" s="291"/>
      <c r="G260" s="291"/>
      <c r="H260" s="291"/>
      <c r="I260" s="291"/>
      <c r="J260" s="291"/>
    </row>
    <row r="261" spans="2:10">
      <c r="B261" s="290"/>
      <c r="C261" s="291"/>
      <c r="D261" s="298"/>
      <c r="E261" s="291"/>
      <c r="F261" s="291"/>
      <c r="G261" s="291"/>
      <c r="H261" s="291"/>
      <c r="I261" s="291"/>
      <c r="J261" s="291"/>
    </row>
    <row r="262" spans="2:10">
      <c r="B262" s="290"/>
      <c r="C262" s="291"/>
      <c r="D262" s="298"/>
      <c r="E262" s="291"/>
      <c r="F262" s="291"/>
      <c r="G262" s="291"/>
      <c r="H262" s="291"/>
      <c r="I262" s="291"/>
      <c r="J262" s="291"/>
    </row>
    <row r="263" spans="2:10">
      <c r="B263" s="290"/>
      <c r="C263" s="291"/>
      <c r="D263" s="298"/>
      <c r="E263" s="291"/>
      <c r="F263" s="291"/>
      <c r="G263" s="291"/>
      <c r="H263" s="291"/>
      <c r="I263" s="291"/>
      <c r="J263" s="291"/>
    </row>
    <row r="264" spans="2:10">
      <c r="B264" s="290"/>
      <c r="C264" s="291"/>
      <c r="D264" s="298"/>
      <c r="E264" s="291"/>
      <c r="F264" s="291"/>
      <c r="G264" s="291"/>
      <c r="H264" s="291"/>
      <c r="I264" s="291"/>
      <c r="J264" s="291"/>
    </row>
    <row r="265" spans="2:10">
      <c r="B265" s="290"/>
      <c r="C265" s="291"/>
      <c r="D265" s="298"/>
      <c r="E265" s="291"/>
      <c r="F265" s="291"/>
      <c r="G265" s="291"/>
      <c r="H265" s="291"/>
      <c r="I265" s="291"/>
      <c r="J265" s="291"/>
    </row>
    <row r="266" spans="2:10">
      <c r="B266" s="290"/>
      <c r="C266" s="291"/>
      <c r="D266" s="298"/>
      <c r="E266" s="291"/>
      <c r="F266" s="291"/>
      <c r="G266" s="291"/>
      <c r="H266" s="291"/>
      <c r="I266" s="291"/>
      <c r="J266" s="291"/>
    </row>
    <row r="267" spans="2:10">
      <c r="B267" s="290"/>
      <c r="C267" s="291"/>
      <c r="D267" s="298"/>
      <c r="E267" s="291"/>
      <c r="F267" s="291"/>
      <c r="G267" s="291"/>
      <c r="H267" s="291"/>
      <c r="I267" s="291"/>
      <c r="J267" s="291"/>
    </row>
    <row r="268" spans="2:10">
      <c r="B268" s="290"/>
      <c r="C268" s="291"/>
      <c r="D268" s="298"/>
      <c r="E268" s="291"/>
      <c r="F268" s="291"/>
      <c r="G268" s="291"/>
      <c r="H268" s="291"/>
      <c r="I268" s="291"/>
      <c r="J268" s="291"/>
    </row>
    <row r="269" spans="2:10">
      <c r="B269" s="290"/>
      <c r="C269" s="291"/>
      <c r="D269" s="298"/>
      <c r="E269" s="291"/>
      <c r="F269" s="291"/>
      <c r="G269" s="291"/>
      <c r="H269" s="291"/>
      <c r="I269" s="291"/>
      <c r="J269" s="291"/>
    </row>
    <row r="270" spans="2:10">
      <c r="B270" s="290"/>
      <c r="C270" s="291"/>
      <c r="D270" s="298"/>
      <c r="E270" s="291"/>
      <c r="F270" s="291"/>
      <c r="G270" s="291"/>
      <c r="H270" s="291"/>
      <c r="I270" s="291"/>
      <c r="J270" s="291"/>
    </row>
    <row r="271" spans="2:10">
      <c r="B271" s="290"/>
      <c r="C271" s="291"/>
      <c r="D271" s="298"/>
      <c r="E271" s="291"/>
      <c r="F271" s="291"/>
      <c r="G271" s="291"/>
      <c r="H271" s="291"/>
      <c r="I271" s="291"/>
      <c r="J271" s="291"/>
    </row>
    <row r="272" spans="2:10">
      <c r="B272" s="290"/>
      <c r="C272" s="291"/>
      <c r="D272" s="298"/>
      <c r="E272" s="291"/>
      <c r="F272" s="291"/>
      <c r="G272" s="291"/>
      <c r="H272" s="291"/>
      <c r="I272" s="291"/>
      <c r="J272" s="291"/>
    </row>
    <row r="273" spans="2:10">
      <c r="B273" s="290"/>
      <c r="C273" s="291"/>
      <c r="D273" s="298"/>
      <c r="E273" s="291"/>
      <c r="F273" s="291"/>
      <c r="G273" s="291"/>
      <c r="H273" s="291"/>
      <c r="I273" s="291"/>
      <c r="J273" s="291"/>
    </row>
    <row r="274" spans="2:10">
      <c r="B274" s="290"/>
      <c r="C274" s="291"/>
      <c r="D274" s="298"/>
      <c r="E274" s="291"/>
      <c r="F274" s="291"/>
      <c r="G274" s="291"/>
      <c r="H274" s="291"/>
      <c r="I274" s="291"/>
      <c r="J274" s="291"/>
    </row>
    <row r="275" spans="2:10">
      <c r="B275" s="290"/>
      <c r="C275" s="291"/>
      <c r="D275" s="298"/>
      <c r="E275" s="291"/>
      <c r="F275" s="291"/>
      <c r="G275" s="291"/>
      <c r="H275" s="291"/>
      <c r="I275" s="291"/>
      <c r="J275" s="291"/>
    </row>
    <row r="276" spans="2:10">
      <c r="B276" s="290"/>
      <c r="C276" s="291"/>
      <c r="D276" s="298"/>
      <c r="E276" s="291"/>
      <c r="F276" s="291"/>
      <c r="G276" s="291"/>
      <c r="H276" s="291"/>
      <c r="I276" s="291"/>
      <c r="J276" s="291"/>
    </row>
    <row r="277" spans="2:10">
      <c r="B277" s="290"/>
      <c r="C277" s="291"/>
      <c r="D277" s="298"/>
      <c r="E277" s="291"/>
      <c r="F277" s="291"/>
      <c r="G277" s="291"/>
      <c r="H277" s="291"/>
      <c r="I277" s="291"/>
      <c r="J277" s="291"/>
    </row>
    <row r="278" spans="2:10">
      <c r="B278" s="290"/>
      <c r="C278" s="291"/>
      <c r="D278" s="298"/>
      <c r="E278" s="291"/>
      <c r="F278" s="291"/>
      <c r="G278" s="291"/>
      <c r="H278" s="291"/>
      <c r="I278" s="291"/>
      <c r="J278" s="291"/>
    </row>
    <row r="279" spans="2:10">
      <c r="B279" s="290"/>
      <c r="C279" s="291"/>
      <c r="D279" s="298"/>
      <c r="E279" s="291"/>
      <c r="F279" s="291"/>
      <c r="G279" s="291"/>
      <c r="H279" s="291"/>
      <c r="I279" s="291"/>
      <c r="J279" s="291"/>
    </row>
    <row r="280" spans="2:10">
      <c r="B280" s="290"/>
      <c r="C280" s="291"/>
      <c r="D280" s="298"/>
      <c r="E280" s="291"/>
      <c r="F280" s="291"/>
      <c r="G280" s="291"/>
      <c r="H280" s="291"/>
      <c r="I280" s="291"/>
      <c r="J280" s="291"/>
    </row>
    <row r="281" spans="2:10">
      <c r="B281" s="290"/>
      <c r="C281" s="291"/>
      <c r="D281" s="298"/>
      <c r="E281" s="291"/>
      <c r="F281" s="291"/>
      <c r="G281" s="291"/>
      <c r="H281" s="291"/>
      <c r="I281" s="291"/>
      <c r="J281" s="291"/>
    </row>
    <row r="282" spans="2:10">
      <c r="B282" s="290"/>
      <c r="C282" s="291"/>
      <c r="D282" s="298"/>
      <c r="E282" s="291"/>
      <c r="F282" s="291"/>
      <c r="G282" s="291"/>
      <c r="H282" s="291"/>
      <c r="I282" s="291"/>
      <c r="J282" s="291"/>
    </row>
    <row r="283" spans="2:10">
      <c r="B283" s="290"/>
      <c r="C283" s="291"/>
      <c r="D283" s="298"/>
      <c r="E283" s="291"/>
      <c r="F283" s="291"/>
      <c r="G283" s="291"/>
      <c r="H283" s="291"/>
      <c r="I283" s="291"/>
      <c r="J283" s="291"/>
    </row>
    <row r="284" spans="2:10">
      <c r="B284" s="290"/>
      <c r="C284" s="291"/>
      <c r="D284" s="298"/>
      <c r="E284" s="291"/>
      <c r="F284" s="291"/>
      <c r="G284" s="291"/>
      <c r="H284" s="291"/>
      <c r="I284" s="291"/>
      <c r="J284" s="291"/>
    </row>
    <row r="285" spans="2:10">
      <c r="B285" s="290"/>
      <c r="C285" s="291"/>
      <c r="D285" s="298"/>
      <c r="E285" s="291"/>
      <c r="F285" s="291"/>
      <c r="G285" s="291"/>
      <c r="H285" s="291"/>
      <c r="I285" s="291"/>
      <c r="J285" s="291"/>
    </row>
    <row r="286" spans="2:10">
      <c r="B286" s="290"/>
      <c r="C286" s="291"/>
      <c r="D286" s="298"/>
      <c r="E286" s="291"/>
      <c r="F286" s="291"/>
      <c r="G286" s="291"/>
      <c r="H286" s="291"/>
      <c r="I286" s="291"/>
      <c r="J286" s="291"/>
    </row>
    <row r="287" spans="2:10">
      <c r="B287" s="290"/>
      <c r="C287" s="291"/>
      <c r="D287" s="298"/>
      <c r="E287" s="291"/>
      <c r="F287" s="291"/>
      <c r="G287" s="291"/>
      <c r="H287" s="291"/>
      <c r="I287" s="291"/>
      <c r="J287" s="291"/>
    </row>
  </sheetData>
  <mergeCells count="42">
    <mergeCell ref="D26:E26"/>
    <mergeCell ref="F26:H26"/>
    <mergeCell ref="I26:J26"/>
    <mergeCell ref="D27:E27"/>
    <mergeCell ref="F27:G27"/>
    <mergeCell ref="H27:J27"/>
    <mergeCell ref="D25:E25"/>
    <mergeCell ref="F25:J25"/>
    <mergeCell ref="J13:J14"/>
    <mergeCell ref="B14:C14"/>
    <mergeCell ref="E19:F19"/>
    <mergeCell ref="E20:F20"/>
    <mergeCell ref="E21:F21"/>
    <mergeCell ref="I21:J21"/>
    <mergeCell ref="B22:E22"/>
    <mergeCell ref="H22:J22"/>
    <mergeCell ref="D23:E23"/>
    <mergeCell ref="F23:J23"/>
    <mergeCell ref="D24:E24"/>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4" right="0.21" top="0.27" bottom="0.27559055118110198" header="0.23" footer="0.27559055118110198"/>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K315"/>
  <sheetViews>
    <sheetView workbookViewId="0">
      <selection activeCell="E20" sqref="E20:F20"/>
    </sheetView>
  </sheetViews>
  <sheetFormatPr defaultRowHeight="12.75"/>
  <cols>
    <col min="1" max="1" width="2.85546875" style="306" customWidth="1"/>
    <col min="2" max="2" width="9.7109375" style="306" customWidth="1"/>
    <col min="3" max="3" width="9.5703125" style="306" customWidth="1"/>
    <col min="4" max="4" width="25.5703125" style="306" customWidth="1"/>
    <col min="5" max="5" width="4.42578125" style="306" hidden="1" customWidth="1"/>
    <col min="6" max="6" width="5.5703125" style="306" hidden="1" customWidth="1"/>
    <col min="7" max="7" width="7.42578125" style="306" customWidth="1"/>
    <col min="8" max="8" width="4.85546875" style="306" customWidth="1"/>
    <col min="9" max="9" width="8.5703125" style="306" customWidth="1"/>
    <col min="10" max="10" width="10.140625" style="306" customWidth="1"/>
    <col min="11" max="11" width="7.5703125" style="306" customWidth="1"/>
    <col min="12" max="16384" width="9.140625" style="306"/>
  </cols>
  <sheetData>
    <row r="1" spans="1:11" ht="18" customHeight="1">
      <c r="A1" s="502" t="s">
        <v>153</v>
      </c>
      <c r="B1" s="502"/>
      <c r="C1" s="502"/>
      <c r="D1" s="502"/>
      <c r="E1" s="301"/>
      <c r="F1" s="301"/>
      <c r="G1" s="302" t="s">
        <v>154</v>
      </c>
      <c r="H1" s="303" t="s">
        <v>155</v>
      </c>
      <c r="I1" s="304" t="s">
        <v>154</v>
      </c>
      <c r="J1" s="305" t="s">
        <v>155</v>
      </c>
      <c r="K1" s="305"/>
    </row>
    <row r="2" spans="1:11">
      <c r="B2" s="501" t="s">
        <v>156</v>
      </c>
      <c r="C2" s="501"/>
      <c r="D2" s="501"/>
      <c r="E2" s="307"/>
      <c r="F2" s="307"/>
      <c r="G2" s="302"/>
      <c r="H2" s="308"/>
      <c r="I2" s="305"/>
      <c r="J2" s="305"/>
      <c r="K2" s="305"/>
    </row>
    <row r="3" spans="1:11" ht="21" customHeight="1">
      <c r="B3" s="501" t="s">
        <v>157</v>
      </c>
      <c r="C3" s="501"/>
      <c r="D3" s="501"/>
      <c r="E3" s="501"/>
      <c r="F3" s="501"/>
      <c r="G3" s="503"/>
      <c r="H3" s="308"/>
      <c r="I3" s="305"/>
      <c r="J3" s="305"/>
      <c r="K3" s="305"/>
    </row>
    <row r="4" spans="1:11">
      <c r="B4" s="305"/>
      <c r="C4" s="305" t="s">
        <v>158</v>
      </c>
      <c r="D4" s="305" t="s">
        <v>159</v>
      </c>
      <c r="E4" s="305"/>
      <c r="F4" s="305"/>
      <c r="G4" s="302"/>
      <c r="H4" s="308"/>
      <c r="I4" s="305"/>
      <c r="J4" s="305"/>
      <c r="K4" s="305"/>
    </row>
    <row r="5" spans="1:11" ht="15" customHeight="1">
      <c r="B5" s="305"/>
      <c r="C5" s="501" t="s">
        <v>160</v>
      </c>
      <c r="D5" s="501"/>
      <c r="E5" s="307"/>
      <c r="F5" s="307"/>
      <c r="G5" s="302"/>
      <c r="H5" s="308"/>
      <c r="I5" s="305"/>
      <c r="J5" s="305"/>
      <c r="K5" s="305"/>
    </row>
    <row r="6" spans="1:11" ht="15.75" customHeight="1">
      <c r="B6" s="305"/>
      <c r="C6" s="501" t="s">
        <v>161</v>
      </c>
      <c r="D6" s="501"/>
      <c r="E6" s="307"/>
      <c r="F6" s="307"/>
      <c r="G6" s="302"/>
      <c r="H6" s="308"/>
      <c r="I6" s="305"/>
      <c r="J6" s="305"/>
      <c r="K6" s="305"/>
    </row>
    <row r="7" spans="1:11">
      <c r="B7" s="305"/>
      <c r="C7" s="305"/>
      <c r="D7" s="305"/>
      <c r="E7" s="305"/>
      <c r="F7" s="305"/>
      <c r="G7" s="302"/>
      <c r="H7" s="308"/>
      <c r="I7" s="305"/>
      <c r="J7" s="305"/>
      <c r="K7" s="305"/>
    </row>
    <row r="8" spans="1:11" ht="18" customHeight="1">
      <c r="A8" s="504" t="s">
        <v>162</v>
      </c>
      <c r="B8" s="504"/>
      <c r="C8" s="309" t="s">
        <v>163</v>
      </c>
      <c r="D8" s="309"/>
      <c r="E8" s="305"/>
      <c r="F8" s="305"/>
      <c r="G8" s="305"/>
      <c r="H8" s="308"/>
      <c r="I8" s="305"/>
      <c r="J8" s="305"/>
      <c r="K8" s="305"/>
    </row>
    <row r="9" spans="1:11" ht="13.5" customHeight="1">
      <c r="A9" s="504"/>
      <c r="B9" s="504"/>
      <c r="C9" s="505" t="s">
        <v>164</v>
      </c>
      <c r="D9" s="505"/>
      <c r="E9" s="307"/>
      <c r="F9" s="307"/>
      <c r="G9" s="305"/>
      <c r="H9" s="308"/>
      <c r="I9" s="305"/>
      <c r="J9" s="305"/>
      <c r="K9" s="305"/>
    </row>
    <row r="10" spans="1:11" ht="12.75" customHeight="1">
      <c r="A10" s="504"/>
      <c r="B10" s="504"/>
      <c r="C10" s="505" t="s">
        <v>165</v>
      </c>
      <c r="D10" s="505"/>
      <c r="E10" s="307"/>
      <c r="F10" s="307"/>
      <c r="G10" s="305"/>
      <c r="H10" s="308"/>
      <c r="I10" s="305"/>
      <c r="J10" s="305"/>
      <c r="K10" s="305"/>
    </row>
    <row r="11" spans="1:11">
      <c r="A11" s="310"/>
      <c r="B11" s="311"/>
      <c r="C11" s="312" t="s">
        <v>166</v>
      </c>
      <c r="D11" s="312"/>
      <c r="E11" s="304"/>
      <c r="F11" s="304"/>
      <c r="G11" s="304"/>
      <c r="H11" s="303"/>
      <c r="I11" s="304"/>
      <c r="J11" s="304"/>
      <c r="K11" s="304"/>
    </row>
    <row r="12" spans="1:11" ht="14.25" customHeight="1">
      <c r="A12" s="313" t="s">
        <v>167</v>
      </c>
      <c r="B12" s="305"/>
      <c r="C12" s="305"/>
      <c r="D12" s="305" t="s">
        <v>168</v>
      </c>
      <c r="E12" s="305"/>
      <c r="F12" s="305"/>
      <c r="G12" s="305"/>
      <c r="H12" s="305"/>
      <c r="I12" s="305"/>
      <c r="J12" s="305"/>
      <c r="K12" s="305"/>
    </row>
    <row r="13" spans="1:11" ht="12" customHeight="1">
      <c r="A13" s="313" t="s">
        <v>169</v>
      </c>
      <c r="B13" s="305"/>
      <c r="C13" s="305"/>
      <c r="D13" s="305"/>
      <c r="E13" s="305"/>
      <c r="F13" s="305"/>
      <c r="G13" s="305"/>
      <c r="H13" s="305"/>
      <c r="I13" s="305"/>
      <c r="J13" s="305"/>
      <c r="K13" s="305"/>
    </row>
    <row r="14" spans="1:11">
      <c r="B14" s="305"/>
      <c r="C14" s="305"/>
      <c r="D14" s="305"/>
      <c r="E14" s="305"/>
      <c r="F14" s="305"/>
      <c r="G14" s="305"/>
      <c r="H14" s="305"/>
      <c r="I14" s="305"/>
      <c r="J14" s="305"/>
      <c r="K14" s="305"/>
    </row>
    <row r="15" spans="1:11" ht="22.5" customHeight="1">
      <c r="B15" s="305"/>
      <c r="C15" s="501" t="s">
        <v>170</v>
      </c>
      <c r="D15" s="501"/>
      <c r="E15" s="307"/>
      <c r="F15" s="307"/>
      <c r="G15" s="305"/>
      <c r="H15" s="305"/>
      <c r="I15" s="305"/>
      <c r="J15" s="305"/>
      <c r="K15" s="305"/>
    </row>
    <row r="16" spans="1:11">
      <c r="B16" s="305"/>
      <c r="C16" s="305"/>
      <c r="D16" s="305"/>
      <c r="E16" s="305"/>
      <c r="F16" s="305"/>
      <c r="G16" s="305"/>
      <c r="H16" s="305"/>
      <c r="I16" s="305"/>
      <c r="J16" s="305"/>
      <c r="K16" s="305"/>
    </row>
    <row r="17" spans="1:11">
      <c r="A17" s="306" t="s">
        <v>171</v>
      </c>
      <c r="B17" s="305"/>
      <c r="C17" s="305"/>
      <c r="D17" s="305"/>
      <c r="E17" s="305"/>
      <c r="F17" s="305"/>
      <c r="G17" s="305"/>
      <c r="H17" s="305"/>
      <c r="I17" s="305"/>
      <c r="J17" s="305"/>
      <c r="K17" s="305"/>
    </row>
    <row r="18" spans="1:11" ht="27" customHeight="1">
      <c r="B18" s="305"/>
      <c r="C18" s="305"/>
      <c r="E18" s="501" t="s">
        <v>172</v>
      </c>
      <c r="F18" s="501"/>
      <c r="G18" s="501"/>
      <c r="H18" s="501"/>
      <c r="I18" s="501"/>
      <c r="J18" s="501"/>
      <c r="K18" s="305"/>
    </row>
    <row r="19" spans="1:11" ht="12" customHeight="1">
      <c r="B19" s="305"/>
      <c r="C19" s="305"/>
      <c r="D19" s="305"/>
      <c r="E19" s="501" t="s">
        <v>173</v>
      </c>
      <c r="F19" s="501"/>
      <c r="G19" s="501"/>
      <c r="H19" s="501"/>
      <c r="I19" s="501"/>
      <c r="J19" s="501"/>
      <c r="K19" s="501"/>
    </row>
    <row r="20" spans="1:11" ht="6.75" customHeight="1">
      <c r="B20" s="305"/>
      <c r="C20" s="305"/>
      <c r="E20" s="314"/>
      <c r="F20" s="314"/>
      <c r="G20" s="314"/>
      <c r="H20" s="314"/>
      <c r="I20" s="314"/>
      <c r="J20" s="314"/>
      <c r="K20" s="307"/>
    </row>
    <row r="21" spans="1:11" ht="16.5" customHeight="1">
      <c r="B21" s="305"/>
      <c r="C21" s="305"/>
      <c r="D21" s="307"/>
      <c r="E21" s="501" t="s">
        <v>173</v>
      </c>
      <c r="F21" s="501"/>
      <c r="G21" s="501"/>
      <c r="H21" s="501"/>
      <c r="I21" s="501"/>
      <c r="J21" s="501"/>
      <c r="K21" s="501"/>
    </row>
    <row r="22" spans="1:11">
      <c r="A22" s="506"/>
      <c r="B22" s="506"/>
      <c r="C22" s="305"/>
      <c r="D22" s="305"/>
      <c r="E22" s="305"/>
      <c r="F22" s="305"/>
      <c r="G22" s="305"/>
      <c r="H22" s="305"/>
      <c r="I22" s="305"/>
      <c r="J22" s="305"/>
      <c r="K22" s="305"/>
    </row>
    <row r="23" spans="1:11" ht="15" customHeight="1">
      <c r="A23" s="315"/>
      <c r="B23" s="315"/>
      <c r="C23" s="305"/>
      <c r="D23" s="305"/>
      <c r="E23" s="501" t="s">
        <v>174</v>
      </c>
      <c r="F23" s="501"/>
      <c r="G23" s="305"/>
      <c r="H23" s="305"/>
      <c r="I23" s="305"/>
      <c r="J23" s="305"/>
      <c r="K23" s="305"/>
    </row>
    <row r="24" spans="1:11">
      <c r="A24" s="315"/>
      <c r="B24" s="315"/>
      <c r="C24" s="305"/>
      <c r="D24" s="305"/>
      <c r="E24" s="305"/>
      <c r="F24" s="305"/>
      <c r="G24" s="305"/>
      <c r="H24" s="305"/>
      <c r="I24" s="305"/>
      <c r="J24" s="305"/>
      <c r="K24" s="305"/>
    </row>
    <row r="25" spans="1:11">
      <c r="A25" s="507" t="s">
        <v>175</v>
      </c>
      <c r="B25" s="507"/>
      <c r="C25" s="305"/>
      <c r="D25" s="307" t="s">
        <v>176</v>
      </c>
      <c r="E25" s="501" t="s">
        <v>173</v>
      </c>
      <c r="F25" s="501"/>
      <c r="G25" s="501"/>
      <c r="H25" s="501"/>
      <c r="I25" s="501"/>
      <c r="J25" s="501"/>
      <c r="K25" s="501"/>
    </row>
    <row r="26" spans="1:11" ht="8.25" customHeight="1">
      <c r="A26" s="315"/>
      <c r="B26" s="315"/>
      <c r="C26" s="305"/>
      <c r="D26" s="305"/>
      <c r="E26" s="305"/>
      <c r="F26" s="305"/>
      <c r="G26" s="305"/>
      <c r="H26" s="305"/>
      <c r="I26" s="305"/>
      <c r="J26" s="305"/>
      <c r="K26" s="305"/>
    </row>
    <row r="27" spans="1:11">
      <c r="A27" s="315"/>
      <c r="B27" s="315"/>
      <c r="C27" s="305"/>
      <c r="D27" s="305"/>
      <c r="E27" s="501" t="s">
        <v>173</v>
      </c>
      <c r="F27" s="501"/>
      <c r="G27" s="501"/>
      <c r="H27" s="501"/>
      <c r="I27" s="501"/>
      <c r="J27" s="501"/>
      <c r="K27" s="501"/>
    </row>
    <row r="28" spans="1:11">
      <c r="A28" s="315"/>
      <c r="B28" s="315"/>
      <c r="C28" s="305"/>
      <c r="D28" s="305"/>
      <c r="E28" s="305"/>
      <c r="F28" s="305"/>
      <c r="G28" s="305"/>
      <c r="H28" s="305"/>
      <c r="I28" s="305"/>
      <c r="J28" s="305"/>
      <c r="K28" s="305"/>
    </row>
    <row r="29" spans="1:11">
      <c r="A29" s="507" t="s">
        <v>177</v>
      </c>
      <c r="B29" s="507"/>
      <c r="C29" s="305"/>
      <c r="D29" s="307" t="s">
        <v>178</v>
      </c>
      <c r="E29" s="501" t="s">
        <v>173</v>
      </c>
      <c r="F29" s="501"/>
      <c r="G29" s="501"/>
      <c r="H29" s="501"/>
      <c r="I29" s="501"/>
      <c r="J29" s="501"/>
      <c r="K29" s="501"/>
    </row>
    <row r="30" spans="1:11" ht="6.75" customHeight="1">
      <c r="B30" s="305"/>
      <c r="C30" s="305"/>
      <c r="D30" s="305"/>
      <c r="E30" s="305"/>
      <c r="F30" s="305"/>
      <c r="G30" s="305"/>
      <c r="H30" s="305"/>
      <c r="I30" s="305"/>
      <c r="J30" s="305"/>
      <c r="K30" s="305"/>
    </row>
    <row r="31" spans="1:11">
      <c r="B31" s="305"/>
      <c r="C31" s="305"/>
      <c r="D31" s="307"/>
      <c r="E31" s="501" t="s">
        <v>173</v>
      </c>
      <c r="F31" s="501"/>
      <c r="G31" s="501"/>
      <c r="H31" s="501"/>
      <c r="I31" s="501"/>
      <c r="J31" s="501"/>
      <c r="K31" s="501"/>
    </row>
    <row r="32" spans="1:11" ht="23.25" customHeight="1">
      <c r="B32" s="305"/>
      <c r="C32" s="305"/>
      <c r="D32" s="305"/>
      <c r="E32" s="307"/>
      <c r="F32" s="307"/>
      <c r="G32" s="501" t="s">
        <v>179</v>
      </c>
      <c r="H32" s="501"/>
      <c r="I32" s="501"/>
      <c r="J32" s="501" t="s">
        <v>180</v>
      </c>
      <c r="K32" s="501"/>
    </row>
    <row r="33" spans="1:11" ht="11.25" customHeight="1">
      <c r="A33" s="310"/>
      <c r="B33" s="508"/>
      <c r="C33" s="509"/>
      <c r="D33" s="509"/>
      <c r="E33" s="509"/>
      <c r="F33" s="509"/>
      <c r="G33" s="509"/>
      <c r="H33" s="509"/>
      <c r="I33" s="509"/>
      <c r="J33" s="509"/>
      <c r="K33" s="304"/>
    </row>
    <row r="34" spans="1:11" ht="17.25" customHeight="1">
      <c r="B34" s="305"/>
      <c r="C34" s="305"/>
      <c r="D34" s="305"/>
      <c r="E34" s="305"/>
      <c r="F34" s="305"/>
      <c r="G34" s="305"/>
      <c r="H34" s="305"/>
      <c r="I34" s="501" t="s">
        <v>181</v>
      </c>
      <c r="J34" s="501"/>
      <c r="K34" s="307"/>
    </row>
    <row r="35" spans="1:11">
      <c r="B35" s="305"/>
      <c r="C35" s="305"/>
      <c r="D35" s="305"/>
      <c r="E35" s="305"/>
      <c r="F35" s="305"/>
      <c r="G35" s="305"/>
      <c r="H35" s="305"/>
      <c r="I35" s="501" t="s">
        <v>182</v>
      </c>
      <c r="J35" s="501"/>
      <c r="K35" s="501"/>
    </row>
    <row r="36" spans="1:11">
      <c r="B36" s="305"/>
      <c r="C36" s="305"/>
      <c r="D36" s="305"/>
      <c r="E36" s="305"/>
      <c r="F36" s="305"/>
      <c r="G36" s="305"/>
      <c r="H36" s="305"/>
      <c r="I36" s="501" t="s">
        <v>183</v>
      </c>
      <c r="J36" s="501"/>
      <c r="K36" s="501"/>
    </row>
    <row r="37" spans="1:11">
      <c r="B37" s="305"/>
      <c r="C37" s="305"/>
      <c r="D37" s="305"/>
      <c r="E37" s="305"/>
      <c r="F37" s="305"/>
      <c r="G37" s="305"/>
      <c r="H37" s="305"/>
      <c r="I37" s="501" t="s">
        <v>184</v>
      </c>
      <c r="J37" s="501"/>
      <c r="K37" s="501"/>
    </row>
    <row r="38" spans="1:11" ht="23.25" customHeight="1">
      <c r="B38" s="305"/>
      <c r="C38" s="305"/>
      <c r="D38" s="501" t="s">
        <v>185</v>
      </c>
      <c r="E38" s="501"/>
      <c r="F38" s="309"/>
      <c r="G38" s="307" t="s">
        <v>186</v>
      </c>
      <c r="H38" s="305"/>
      <c r="I38" s="305"/>
      <c r="J38" s="510" t="s">
        <v>187</v>
      </c>
      <c r="K38" s="510"/>
    </row>
    <row r="39" spans="1:11" ht="13.5" customHeight="1">
      <c r="A39" s="310"/>
      <c r="B39" s="304"/>
      <c r="C39" s="304"/>
      <c r="D39" s="511" t="s">
        <v>188</v>
      </c>
      <c r="E39" s="511"/>
      <c r="F39" s="511"/>
      <c r="G39" s="511"/>
      <c r="H39" s="511"/>
      <c r="I39" s="511"/>
      <c r="J39" s="304"/>
      <c r="K39" s="304"/>
    </row>
    <row r="40" spans="1:11" ht="22.5" customHeight="1">
      <c r="A40" s="316"/>
      <c r="B40" s="512" t="s">
        <v>189</v>
      </c>
      <c r="C40" s="512"/>
      <c r="D40" s="512"/>
      <c r="E40" s="512"/>
      <c r="F40" s="512"/>
      <c r="G40" s="512"/>
      <c r="H40" s="512"/>
      <c r="I40" s="512"/>
      <c r="J40" s="512"/>
      <c r="K40" s="317"/>
    </row>
    <row r="41" spans="1:11" ht="18" customHeight="1">
      <c r="B41" s="305"/>
      <c r="C41" s="513" t="s">
        <v>190</v>
      </c>
      <c r="D41" s="513"/>
      <c r="E41" s="513"/>
      <c r="F41" s="513"/>
      <c r="G41" s="513"/>
      <c r="H41" s="305"/>
      <c r="I41" s="305"/>
      <c r="J41" s="305"/>
      <c r="K41" s="305"/>
    </row>
    <row r="42" spans="1:11" ht="14.25" customHeight="1">
      <c r="B42" s="307"/>
      <c r="C42" s="501" t="s">
        <v>191</v>
      </c>
      <c r="D42" s="501"/>
      <c r="E42" s="501"/>
      <c r="F42" s="501"/>
      <c r="G42" s="501"/>
      <c r="H42" s="501"/>
      <c r="I42" s="501"/>
      <c r="J42" s="501"/>
      <c r="K42" s="305"/>
    </row>
    <row r="43" spans="1:11" ht="12.75" customHeight="1">
      <c r="B43" s="501" t="s">
        <v>192</v>
      </c>
      <c r="C43" s="501"/>
      <c r="D43" s="501"/>
      <c r="E43" s="501"/>
      <c r="F43" s="501"/>
      <c r="G43" s="501"/>
      <c r="H43" s="501"/>
      <c r="I43" s="501"/>
      <c r="J43" s="501"/>
      <c r="K43" s="305"/>
    </row>
    <row r="44" spans="1:11" ht="20.25" customHeight="1">
      <c r="B44" s="307"/>
      <c r="C44" s="501" t="s">
        <v>193</v>
      </c>
      <c r="D44" s="501"/>
      <c r="E44" s="501"/>
      <c r="F44" s="501"/>
      <c r="G44" s="501"/>
      <c r="H44" s="501"/>
      <c r="I44" s="501"/>
      <c r="J44" s="501"/>
      <c r="K44" s="305"/>
    </row>
    <row r="45" spans="1:11" ht="23.25" customHeight="1">
      <c r="B45" s="514" t="s">
        <v>194</v>
      </c>
      <c r="C45" s="514"/>
      <c r="D45" s="514"/>
      <c r="E45" s="514"/>
      <c r="F45" s="514"/>
      <c r="G45" s="514"/>
      <c r="H45" s="514"/>
      <c r="I45" s="514"/>
      <c r="J45" s="514"/>
      <c r="K45" s="305"/>
    </row>
    <row r="46" spans="1:11" ht="12.75" customHeight="1">
      <c r="B46" s="501" t="s">
        <v>195</v>
      </c>
      <c r="C46" s="501"/>
      <c r="D46" s="501"/>
      <c r="E46" s="501"/>
      <c r="F46" s="501"/>
      <c r="G46" s="501"/>
      <c r="H46" s="501"/>
      <c r="I46" s="501"/>
      <c r="J46" s="501"/>
      <c r="K46" s="305"/>
    </row>
    <row r="47" spans="1:11" ht="18" customHeight="1">
      <c r="B47" s="307"/>
      <c r="C47" s="501" t="s">
        <v>196</v>
      </c>
      <c r="D47" s="501"/>
      <c r="E47" s="501"/>
      <c r="F47" s="501"/>
      <c r="G47" s="501"/>
      <c r="H47" s="501"/>
      <c r="I47" s="501"/>
      <c r="J47" s="501"/>
      <c r="K47" s="305"/>
    </row>
    <row r="48" spans="1:11">
      <c r="B48" s="501" t="s">
        <v>197</v>
      </c>
      <c r="C48" s="501"/>
      <c r="D48" s="501"/>
      <c r="E48" s="501"/>
      <c r="F48" s="501"/>
      <c r="G48" s="501"/>
      <c r="H48" s="501"/>
      <c r="I48" s="501"/>
      <c r="J48" s="501"/>
      <c r="K48" s="305"/>
    </row>
    <row r="49" spans="2:11" ht="18.75" customHeight="1">
      <c r="B49" s="307"/>
      <c r="C49" s="501" t="s">
        <v>198</v>
      </c>
      <c r="D49" s="501"/>
      <c r="E49" s="501"/>
      <c r="F49" s="501"/>
      <c r="G49" s="501"/>
      <c r="H49" s="501"/>
      <c r="I49" s="501"/>
      <c r="J49" s="501"/>
      <c r="K49" s="305"/>
    </row>
    <row r="50" spans="2:11">
      <c r="B50" s="501" t="s">
        <v>199</v>
      </c>
      <c r="C50" s="501"/>
      <c r="D50" s="501"/>
      <c r="E50" s="501"/>
      <c r="F50" s="501"/>
      <c r="G50" s="501"/>
      <c r="H50" s="501"/>
      <c r="I50" s="501"/>
      <c r="J50" s="501"/>
      <c r="K50" s="305"/>
    </row>
    <row r="51" spans="2:11" ht="19.5" customHeight="1">
      <c r="B51" s="307"/>
      <c r="C51" s="501" t="s">
        <v>200</v>
      </c>
      <c r="D51" s="501"/>
      <c r="E51" s="501"/>
      <c r="F51" s="501"/>
      <c r="G51" s="501"/>
      <c r="H51" s="501"/>
      <c r="I51" s="501"/>
      <c r="J51" s="501"/>
      <c r="K51" s="305"/>
    </row>
    <row r="52" spans="2:11">
      <c r="B52" s="501" t="s">
        <v>201</v>
      </c>
      <c r="C52" s="501"/>
      <c r="D52" s="501"/>
      <c r="E52" s="501"/>
      <c r="F52" s="501"/>
      <c r="G52" s="501"/>
      <c r="H52" s="501"/>
      <c r="I52" s="501"/>
      <c r="J52" s="501"/>
      <c r="K52" s="305"/>
    </row>
    <row r="53" spans="2:11" ht="19.5" customHeight="1">
      <c r="B53" s="307"/>
      <c r="C53" s="501" t="s">
        <v>202</v>
      </c>
      <c r="D53" s="501"/>
      <c r="E53" s="501"/>
      <c r="F53" s="501"/>
      <c r="G53" s="501"/>
      <c r="H53" s="501"/>
      <c r="I53" s="501"/>
      <c r="J53" s="501"/>
      <c r="K53" s="305"/>
    </row>
    <row r="54" spans="2:11" ht="19.5" customHeight="1">
      <c r="B54" s="501" t="s">
        <v>203</v>
      </c>
      <c r="C54" s="501"/>
      <c r="D54" s="501"/>
      <c r="E54" s="501"/>
      <c r="F54" s="501"/>
      <c r="G54" s="501"/>
      <c r="H54" s="501"/>
      <c r="I54" s="501"/>
      <c r="J54" s="501"/>
      <c r="K54" s="305"/>
    </row>
    <row r="55" spans="2:11" ht="14.25" customHeight="1">
      <c r="B55" s="307"/>
      <c r="C55" s="501" t="s">
        <v>204</v>
      </c>
      <c r="D55" s="501"/>
      <c r="E55" s="501"/>
      <c r="F55" s="501"/>
      <c r="G55" s="501"/>
      <c r="H55" s="501"/>
      <c r="I55" s="501"/>
      <c r="J55" s="501"/>
      <c r="K55" s="305"/>
    </row>
    <row r="56" spans="2:11" ht="21" customHeight="1">
      <c r="B56" s="505" t="s">
        <v>205</v>
      </c>
      <c r="C56" s="505"/>
      <c r="D56" s="505"/>
      <c r="E56" s="505"/>
      <c r="F56" s="505"/>
      <c r="G56" s="505"/>
      <c r="H56" s="505"/>
      <c r="I56" s="505"/>
      <c r="J56" s="505"/>
      <c r="K56" s="305"/>
    </row>
    <row r="57" spans="2:11" ht="21.75" customHeight="1">
      <c r="B57" s="501" t="s">
        <v>206</v>
      </c>
      <c r="C57" s="501"/>
      <c r="D57" s="501"/>
      <c r="E57" s="501"/>
      <c r="F57" s="501"/>
      <c r="G57" s="501"/>
      <c r="H57" s="501"/>
      <c r="I57" s="501"/>
      <c r="J57" s="501"/>
      <c r="K57" s="305"/>
    </row>
    <row r="58" spans="2:11">
      <c r="B58" s="307"/>
      <c r="C58" s="501" t="s">
        <v>207</v>
      </c>
      <c r="D58" s="501"/>
      <c r="E58" s="501"/>
      <c r="F58" s="501"/>
      <c r="G58" s="501"/>
      <c r="H58" s="501"/>
      <c r="I58" s="501"/>
      <c r="J58" s="501"/>
      <c r="K58" s="305"/>
    </row>
    <row r="59" spans="2:11" ht="21.75" customHeight="1">
      <c r="B59" s="505" t="s">
        <v>208</v>
      </c>
      <c r="C59" s="505"/>
      <c r="D59" s="505"/>
      <c r="E59" s="505"/>
      <c r="F59" s="505"/>
      <c r="G59" s="505"/>
      <c r="H59" s="505"/>
      <c r="I59" s="505"/>
      <c r="J59" s="505"/>
      <c r="K59" s="305"/>
    </row>
    <row r="60" spans="2:11">
      <c r="B60" s="305"/>
      <c r="C60" s="305"/>
      <c r="D60" s="305"/>
      <c r="E60" s="305"/>
      <c r="F60" s="305"/>
      <c r="G60" s="305"/>
      <c r="H60" s="305"/>
      <c r="I60" s="305"/>
      <c r="J60" s="305"/>
      <c r="K60" s="305"/>
    </row>
    <row r="61" spans="2:11">
      <c r="B61" s="305"/>
      <c r="C61" s="305"/>
      <c r="D61" s="305"/>
      <c r="E61" s="305"/>
      <c r="F61" s="305"/>
      <c r="G61" s="305"/>
      <c r="H61" s="305"/>
      <c r="I61" s="305"/>
      <c r="J61" s="305"/>
      <c r="K61" s="305"/>
    </row>
    <row r="62" spans="2:11">
      <c r="B62" s="305"/>
      <c r="C62" s="305"/>
      <c r="D62" s="305"/>
      <c r="E62" s="305"/>
      <c r="F62" s="305"/>
      <c r="G62" s="305"/>
      <c r="H62" s="305"/>
      <c r="I62" s="305"/>
      <c r="J62" s="305"/>
      <c r="K62" s="305"/>
    </row>
    <row r="63" spans="2:11">
      <c r="B63" s="305"/>
      <c r="C63" s="305"/>
      <c r="D63" s="305"/>
      <c r="E63" s="305"/>
      <c r="F63" s="305"/>
      <c r="G63" s="305"/>
      <c r="H63" s="305"/>
      <c r="I63" s="305"/>
      <c r="J63" s="305"/>
      <c r="K63" s="305"/>
    </row>
    <row r="64" spans="2:11">
      <c r="B64" s="305"/>
      <c r="C64" s="305"/>
      <c r="D64" s="305"/>
      <c r="E64" s="305"/>
      <c r="F64" s="305"/>
      <c r="G64" s="305"/>
      <c r="H64" s="305"/>
      <c r="I64" s="305"/>
      <c r="J64" s="305"/>
      <c r="K64" s="305"/>
    </row>
    <row r="65" spans="2:11">
      <c r="B65" s="305"/>
      <c r="C65" s="305"/>
      <c r="D65" s="305"/>
      <c r="E65" s="305"/>
      <c r="F65" s="305"/>
      <c r="G65" s="305"/>
      <c r="H65" s="305"/>
      <c r="I65" s="305"/>
      <c r="J65" s="305"/>
      <c r="K65" s="305"/>
    </row>
    <row r="66" spans="2:11">
      <c r="B66" s="305"/>
      <c r="C66" s="305"/>
      <c r="D66" s="305"/>
      <c r="E66" s="305"/>
      <c r="F66" s="305"/>
      <c r="G66" s="305"/>
      <c r="H66" s="305"/>
      <c r="I66" s="305"/>
      <c r="J66" s="305"/>
      <c r="K66" s="305"/>
    </row>
    <row r="67" spans="2:11">
      <c r="B67" s="305"/>
      <c r="C67" s="305"/>
      <c r="D67" s="305"/>
      <c r="E67" s="305"/>
      <c r="F67" s="305"/>
      <c r="G67" s="305"/>
      <c r="H67" s="305"/>
      <c r="I67" s="305"/>
      <c r="J67" s="305"/>
      <c r="K67" s="305"/>
    </row>
    <row r="68" spans="2:11">
      <c r="B68" s="305"/>
      <c r="C68" s="305"/>
      <c r="D68" s="305"/>
      <c r="E68" s="305"/>
      <c r="F68" s="305"/>
      <c r="G68" s="305"/>
      <c r="H68" s="305"/>
      <c r="I68" s="305"/>
      <c r="J68" s="305"/>
      <c r="K68" s="305"/>
    </row>
    <row r="69" spans="2:11">
      <c r="B69" s="305"/>
      <c r="C69" s="305"/>
      <c r="D69" s="305"/>
      <c r="E69" s="305"/>
      <c r="F69" s="305"/>
      <c r="G69" s="305"/>
      <c r="H69" s="305"/>
      <c r="I69" s="305"/>
      <c r="J69" s="305"/>
      <c r="K69" s="305"/>
    </row>
    <row r="70" spans="2:11">
      <c r="B70" s="305"/>
      <c r="C70" s="305"/>
      <c r="D70" s="305"/>
      <c r="E70" s="305"/>
      <c r="F70" s="305"/>
      <c r="G70" s="305"/>
      <c r="H70" s="305"/>
      <c r="I70" s="305"/>
      <c r="J70" s="305"/>
      <c r="K70" s="305"/>
    </row>
    <row r="71" spans="2:11">
      <c r="B71" s="305"/>
      <c r="C71" s="305"/>
      <c r="D71" s="305"/>
      <c r="E71" s="305"/>
      <c r="F71" s="305"/>
      <c r="G71" s="305"/>
      <c r="H71" s="305"/>
      <c r="I71" s="305"/>
      <c r="J71" s="305"/>
      <c r="K71" s="305"/>
    </row>
    <row r="72" spans="2:11">
      <c r="B72" s="305"/>
      <c r="C72" s="305"/>
      <c r="D72" s="305"/>
      <c r="E72" s="305"/>
      <c r="F72" s="305"/>
      <c r="G72" s="305"/>
      <c r="H72" s="305"/>
      <c r="I72" s="305"/>
      <c r="J72" s="305"/>
      <c r="K72" s="305"/>
    </row>
    <row r="73" spans="2:11">
      <c r="B73" s="305"/>
      <c r="C73" s="305"/>
      <c r="D73" s="305"/>
      <c r="E73" s="305"/>
      <c r="F73" s="305"/>
      <c r="G73" s="305"/>
      <c r="H73" s="305"/>
      <c r="I73" s="305"/>
      <c r="J73" s="305"/>
      <c r="K73" s="305"/>
    </row>
    <row r="74" spans="2:11">
      <c r="B74" s="305"/>
      <c r="C74" s="305"/>
      <c r="D74" s="305"/>
      <c r="E74" s="305"/>
      <c r="F74" s="305"/>
      <c r="G74" s="305"/>
      <c r="H74" s="305"/>
      <c r="I74" s="305"/>
      <c r="J74" s="305"/>
      <c r="K74" s="305"/>
    </row>
    <row r="75" spans="2:11">
      <c r="B75" s="305"/>
      <c r="C75" s="305"/>
      <c r="D75" s="305"/>
      <c r="E75" s="305"/>
      <c r="F75" s="305"/>
      <c r="G75" s="305"/>
      <c r="H75" s="305"/>
      <c r="I75" s="305"/>
      <c r="J75" s="305"/>
      <c r="K75" s="305"/>
    </row>
    <row r="76" spans="2:11">
      <c r="B76" s="305"/>
      <c r="C76" s="305"/>
      <c r="D76" s="305"/>
      <c r="E76" s="305"/>
      <c r="F76" s="305"/>
      <c r="G76" s="305"/>
      <c r="H76" s="305"/>
      <c r="I76" s="305"/>
      <c r="J76" s="305"/>
      <c r="K76" s="305"/>
    </row>
    <row r="77" spans="2:11">
      <c r="B77" s="305"/>
      <c r="C77" s="305"/>
      <c r="D77" s="305"/>
      <c r="E77" s="305"/>
      <c r="F77" s="305"/>
      <c r="G77" s="305"/>
      <c r="H77" s="305"/>
      <c r="I77" s="305"/>
      <c r="J77" s="305"/>
      <c r="K77" s="305"/>
    </row>
    <row r="78" spans="2:11">
      <c r="B78" s="305"/>
      <c r="C78" s="305"/>
      <c r="D78" s="305"/>
      <c r="E78" s="305"/>
      <c r="F78" s="305"/>
      <c r="G78" s="305"/>
      <c r="H78" s="305"/>
      <c r="I78" s="305"/>
      <c r="J78" s="305"/>
      <c r="K78" s="305"/>
    </row>
    <row r="79" spans="2:11">
      <c r="B79" s="305"/>
      <c r="C79" s="305"/>
      <c r="D79" s="305"/>
      <c r="E79" s="305"/>
      <c r="F79" s="305"/>
      <c r="G79" s="305"/>
      <c r="H79" s="305"/>
      <c r="I79" s="305"/>
      <c r="J79" s="305"/>
      <c r="K79" s="305"/>
    </row>
    <row r="80" spans="2:11">
      <c r="B80" s="305"/>
      <c r="C80" s="305"/>
      <c r="D80" s="305"/>
      <c r="E80" s="305"/>
      <c r="F80" s="305"/>
      <c r="G80" s="305"/>
      <c r="H80" s="305"/>
      <c r="I80" s="305"/>
      <c r="J80" s="305"/>
      <c r="K80" s="305"/>
    </row>
    <row r="81" spans="2:11">
      <c r="B81" s="305"/>
      <c r="C81" s="305"/>
      <c r="D81" s="305"/>
      <c r="E81" s="305"/>
      <c r="F81" s="305"/>
      <c r="G81" s="305"/>
      <c r="H81" s="305"/>
      <c r="I81" s="305"/>
      <c r="J81" s="305"/>
      <c r="K81" s="305"/>
    </row>
    <row r="82" spans="2:11">
      <c r="B82" s="305"/>
      <c r="C82" s="305"/>
      <c r="D82" s="305"/>
      <c r="E82" s="305"/>
      <c r="F82" s="305"/>
      <c r="G82" s="305"/>
      <c r="H82" s="305"/>
      <c r="I82" s="305"/>
      <c r="J82" s="305"/>
      <c r="K82" s="305"/>
    </row>
    <row r="83" spans="2:11">
      <c r="B83" s="305"/>
      <c r="C83" s="305"/>
      <c r="D83" s="305"/>
      <c r="E83" s="305"/>
      <c r="F83" s="305"/>
      <c r="G83" s="305"/>
      <c r="H83" s="305"/>
      <c r="I83" s="305"/>
      <c r="J83" s="305"/>
      <c r="K83" s="305"/>
    </row>
    <row r="84" spans="2:11">
      <c r="B84" s="305"/>
      <c r="C84" s="305"/>
      <c r="D84" s="305"/>
      <c r="E84" s="305"/>
      <c r="F84" s="305"/>
      <c r="G84" s="305"/>
      <c r="H84" s="305"/>
      <c r="I84" s="305"/>
      <c r="J84" s="305"/>
      <c r="K84" s="305"/>
    </row>
    <row r="85" spans="2:11">
      <c r="B85" s="305"/>
      <c r="C85" s="305"/>
      <c r="D85" s="305"/>
      <c r="E85" s="305"/>
      <c r="F85" s="305"/>
      <c r="G85" s="305"/>
      <c r="H85" s="305"/>
      <c r="I85" s="305"/>
      <c r="J85" s="305"/>
      <c r="K85" s="305"/>
    </row>
    <row r="86" spans="2:11">
      <c r="B86" s="305"/>
      <c r="C86" s="305"/>
      <c r="D86" s="305"/>
      <c r="E86" s="305"/>
      <c r="F86" s="305"/>
      <c r="G86" s="305"/>
      <c r="H86" s="305"/>
      <c r="I86" s="305"/>
      <c r="J86" s="305"/>
      <c r="K86" s="305"/>
    </row>
    <row r="87" spans="2:11">
      <c r="B87" s="305"/>
      <c r="C87" s="305"/>
      <c r="D87" s="305"/>
      <c r="E87" s="305"/>
      <c r="F87" s="305"/>
      <c r="G87" s="305"/>
      <c r="H87" s="305"/>
      <c r="I87" s="305"/>
      <c r="J87" s="305"/>
      <c r="K87" s="305"/>
    </row>
    <row r="88" spans="2:11">
      <c r="B88" s="305"/>
      <c r="C88" s="305"/>
      <c r="D88" s="305"/>
      <c r="E88" s="305"/>
      <c r="F88" s="305"/>
      <c r="G88" s="305"/>
      <c r="H88" s="305"/>
      <c r="I88" s="305"/>
      <c r="J88" s="305"/>
      <c r="K88" s="305"/>
    </row>
    <row r="89" spans="2:11">
      <c r="B89" s="305"/>
      <c r="C89" s="305"/>
      <c r="D89" s="305"/>
      <c r="E89" s="305"/>
      <c r="F89" s="305"/>
      <c r="G89" s="305"/>
      <c r="H89" s="305"/>
      <c r="I89" s="305"/>
      <c r="J89" s="305"/>
      <c r="K89" s="305"/>
    </row>
    <row r="90" spans="2:11">
      <c r="B90" s="305"/>
      <c r="C90" s="305"/>
      <c r="D90" s="305"/>
      <c r="E90" s="305"/>
      <c r="F90" s="305"/>
      <c r="G90" s="305"/>
      <c r="H90" s="305"/>
      <c r="I90" s="305"/>
      <c r="J90" s="305"/>
      <c r="K90" s="305"/>
    </row>
    <row r="91" spans="2:11">
      <c r="B91" s="305"/>
      <c r="C91" s="305"/>
      <c r="D91" s="305"/>
      <c r="E91" s="305"/>
      <c r="F91" s="305"/>
      <c r="G91" s="305"/>
      <c r="H91" s="305"/>
      <c r="I91" s="305"/>
      <c r="J91" s="305"/>
      <c r="K91" s="305"/>
    </row>
    <row r="92" spans="2:11">
      <c r="B92" s="305"/>
      <c r="C92" s="305"/>
      <c r="D92" s="305"/>
      <c r="E92" s="305"/>
      <c r="F92" s="305"/>
      <c r="G92" s="305"/>
      <c r="H92" s="305"/>
      <c r="I92" s="305"/>
      <c r="J92" s="305"/>
      <c r="K92" s="305"/>
    </row>
    <row r="93" spans="2:11">
      <c r="B93" s="305"/>
      <c r="C93" s="305"/>
      <c r="D93" s="305"/>
      <c r="E93" s="305"/>
      <c r="F93" s="305"/>
      <c r="G93" s="305"/>
      <c r="H93" s="305"/>
      <c r="I93" s="305"/>
      <c r="J93" s="305"/>
      <c r="K93" s="305"/>
    </row>
    <row r="94" spans="2:11">
      <c r="B94" s="305"/>
      <c r="C94" s="305"/>
      <c r="D94" s="305"/>
      <c r="E94" s="305"/>
      <c r="F94" s="305"/>
      <c r="G94" s="305"/>
      <c r="H94" s="305"/>
      <c r="I94" s="305"/>
      <c r="J94" s="305"/>
      <c r="K94" s="305"/>
    </row>
    <row r="95" spans="2:11">
      <c r="B95" s="305"/>
      <c r="C95" s="305"/>
      <c r="D95" s="305"/>
      <c r="E95" s="305"/>
      <c r="F95" s="305"/>
      <c r="G95" s="305"/>
      <c r="H95" s="305"/>
      <c r="I95" s="305"/>
      <c r="J95" s="305"/>
      <c r="K95" s="305"/>
    </row>
    <row r="96" spans="2:11">
      <c r="B96" s="305"/>
      <c r="C96" s="305"/>
      <c r="D96" s="305"/>
      <c r="E96" s="305"/>
      <c r="F96" s="305"/>
      <c r="G96" s="305"/>
      <c r="H96" s="305"/>
      <c r="I96" s="305"/>
      <c r="J96" s="305"/>
      <c r="K96" s="305"/>
    </row>
    <row r="97" spans="2:11">
      <c r="B97" s="305"/>
      <c r="C97" s="305"/>
      <c r="D97" s="305"/>
      <c r="E97" s="305"/>
      <c r="F97" s="305"/>
      <c r="G97" s="305"/>
      <c r="H97" s="305"/>
      <c r="I97" s="305"/>
      <c r="J97" s="305"/>
      <c r="K97" s="305"/>
    </row>
    <row r="98" spans="2:11">
      <c r="B98" s="305"/>
      <c r="C98" s="305"/>
      <c r="D98" s="305"/>
      <c r="E98" s="305"/>
      <c r="F98" s="305"/>
      <c r="G98" s="305"/>
      <c r="H98" s="305"/>
      <c r="I98" s="305"/>
      <c r="J98" s="305"/>
      <c r="K98" s="305"/>
    </row>
    <row r="99" spans="2:11">
      <c r="B99" s="305"/>
      <c r="C99" s="305"/>
      <c r="D99" s="305"/>
      <c r="E99" s="305"/>
      <c r="F99" s="305"/>
      <c r="G99" s="305"/>
      <c r="H99" s="305"/>
      <c r="I99" s="305"/>
      <c r="J99" s="305"/>
      <c r="K99" s="305"/>
    </row>
    <row r="100" spans="2:11">
      <c r="B100" s="305"/>
      <c r="C100" s="305"/>
      <c r="D100" s="305"/>
      <c r="E100" s="305"/>
      <c r="F100" s="305"/>
      <c r="G100" s="305"/>
      <c r="H100" s="305"/>
      <c r="I100" s="305"/>
      <c r="J100" s="305"/>
      <c r="K100" s="305"/>
    </row>
    <row r="101" spans="2:11">
      <c r="B101" s="305"/>
      <c r="C101" s="305"/>
      <c r="D101" s="305"/>
      <c r="E101" s="305"/>
      <c r="F101" s="305"/>
      <c r="G101" s="305"/>
      <c r="H101" s="305"/>
      <c r="I101" s="305"/>
      <c r="J101" s="305"/>
      <c r="K101" s="305"/>
    </row>
    <row r="102" spans="2:11">
      <c r="B102" s="305"/>
      <c r="C102" s="305"/>
      <c r="D102" s="305"/>
      <c r="E102" s="305"/>
      <c r="F102" s="305"/>
      <c r="G102" s="305"/>
      <c r="H102" s="305"/>
      <c r="I102" s="305"/>
      <c r="J102" s="305"/>
      <c r="K102" s="305"/>
    </row>
    <row r="103" spans="2:11">
      <c r="B103" s="305"/>
      <c r="C103" s="305"/>
      <c r="D103" s="305"/>
      <c r="E103" s="305"/>
      <c r="F103" s="305"/>
      <c r="G103" s="305"/>
      <c r="H103" s="305"/>
      <c r="I103" s="305"/>
      <c r="J103" s="305"/>
      <c r="K103" s="305"/>
    </row>
    <row r="104" spans="2:11">
      <c r="B104" s="305"/>
      <c r="C104" s="305"/>
      <c r="D104" s="305"/>
      <c r="E104" s="305"/>
      <c r="F104" s="305"/>
      <c r="G104" s="305"/>
      <c r="H104" s="305"/>
      <c r="I104" s="305"/>
      <c r="J104" s="305"/>
      <c r="K104" s="305"/>
    </row>
    <row r="105" spans="2:11">
      <c r="B105" s="305"/>
      <c r="C105" s="305"/>
      <c r="D105" s="305"/>
      <c r="E105" s="305"/>
      <c r="F105" s="305"/>
      <c r="G105" s="305"/>
      <c r="H105" s="305"/>
      <c r="I105" s="305"/>
      <c r="J105" s="305"/>
      <c r="K105" s="305"/>
    </row>
    <row r="106" spans="2:11">
      <c r="B106" s="305"/>
      <c r="C106" s="305"/>
      <c r="D106" s="305"/>
      <c r="E106" s="305"/>
      <c r="F106" s="305"/>
      <c r="G106" s="305"/>
      <c r="H106" s="305"/>
      <c r="I106" s="305"/>
      <c r="J106" s="305"/>
      <c r="K106" s="305"/>
    </row>
    <row r="107" spans="2:11">
      <c r="B107" s="305"/>
      <c r="C107" s="305"/>
      <c r="D107" s="305"/>
      <c r="E107" s="305"/>
      <c r="F107" s="305"/>
      <c r="G107" s="305"/>
      <c r="H107" s="305"/>
      <c r="I107" s="305"/>
      <c r="J107" s="305"/>
      <c r="K107" s="305"/>
    </row>
    <row r="108" spans="2:11">
      <c r="B108" s="305"/>
      <c r="C108" s="305"/>
      <c r="D108" s="305"/>
      <c r="E108" s="305"/>
      <c r="F108" s="305"/>
      <c r="G108" s="305"/>
      <c r="H108" s="305"/>
      <c r="I108" s="305"/>
      <c r="J108" s="305"/>
      <c r="K108" s="305"/>
    </row>
    <row r="109" spans="2:11">
      <c r="B109" s="305"/>
      <c r="C109" s="305"/>
      <c r="D109" s="305"/>
      <c r="E109" s="305"/>
      <c r="F109" s="305"/>
      <c r="G109" s="305"/>
      <c r="H109" s="305"/>
      <c r="I109" s="305"/>
      <c r="J109" s="305"/>
      <c r="K109" s="305"/>
    </row>
    <row r="110" spans="2:11">
      <c r="B110" s="305"/>
      <c r="C110" s="305"/>
      <c r="D110" s="305"/>
      <c r="E110" s="305"/>
      <c r="F110" s="305"/>
      <c r="G110" s="305"/>
      <c r="H110" s="305"/>
      <c r="I110" s="305"/>
      <c r="J110" s="305"/>
      <c r="K110" s="305"/>
    </row>
    <row r="111" spans="2:11">
      <c r="B111" s="305"/>
      <c r="C111" s="305"/>
      <c r="D111" s="305"/>
      <c r="E111" s="305"/>
      <c r="F111" s="305"/>
      <c r="G111" s="305"/>
      <c r="H111" s="305"/>
      <c r="I111" s="305"/>
      <c r="J111" s="305"/>
      <c r="K111" s="305"/>
    </row>
    <row r="112" spans="2:11">
      <c r="B112" s="305"/>
      <c r="C112" s="305"/>
      <c r="D112" s="305"/>
      <c r="E112" s="305"/>
      <c r="F112" s="305"/>
      <c r="G112" s="305"/>
      <c r="H112" s="305"/>
      <c r="I112" s="305"/>
      <c r="J112" s="305"/>
      <c r="K112" s="305"/>
    </row>
    <row r="113" spans="2:11">
      <c r="B113" s="305"/>
      <c r="C113" s="305"/>
      <c r="D113" s="305"/>
      <c r="E113" s="305"/>
      <c r="F113" s="305"/>
      <c r="G113" s="305"/>
      <c r="H113" s="305"/>
      <c r="I113" s="305"/>
      <c r="J113" s="305"/>
      <c r="K113" s="305"/>
    </row>
    <row r="114" spans="2:11">
      <c r="B114" s="305"/>
      <c r="C114" s="305"/>
      <c r="D114" s="305"/>
      <c r="E114" s="305"/>
      <c r="F114" s="305"/>
      <c r="G114" s="305"/>
      <c r="H114" s="305"/>
      <c r="I114" s="305"/>
      <c r="J114" s="305"/>
      <c r="K114" s="305"/>
    </row>
    <row r="115" spans="2:11">
      <c r="B115" s="305"/>
      <c r="C115" s="305"/>
      <c r="D115" s="305"/>
      <c r="E115" s="305"/>
      <c r="F115" s="305"/>
      <c r="G115" s="305"/>
      <c r="H115" s="305"/>
      <c r="I115" s="305"/>
      <c r="J115" s="305"/>
      <c r="K115" s="305"/>
    </row>
    <row r="116" spans="2:11">
      <c r="B116" s="305"/>
      <c r="C116" s="305"/>
      <c r="D116" s="305"/>
      <c r="E116" s="305"/>
      <c r="F116" s="305"/>
      <c r="G116" s="305"/>
      <c r="H116" s="305"/>
      <c r="I116" s="305"/>
      <c r="J116" s="305"/>
      <c r="K116" s="305"/>
    </row>
    <row r="117" spans="2:11">
      <c r="B117" s="305"/>
      <c r="C117" s="305"/>
      <c r="D117" s="305"/>
      <c r="E117" s="305"/>
      <c r="F117" s="305"/>
      <c r="G117" s="305"/>
      <c r="H117" s="305"/>
      <c r="I117" s="305"/>
      <c r="J117" s="305"/>
      <c r="K117" s="305"/>
    </row>
    <row r="118" spans="2:11">
      <c r="B118" s="305"/>
      <c r="C118" s="305"/>
      <c r="D118" s="305"/>
      <c r="E118" s="305"/>
      <c r="F118" s="305"/>
      <c r="G118" s="305"/>
      <c r="H118" s="305"/>
      <c r="I118" s="305"/>
      <c r="J118" s="305"/>
      <c r="K118" s="305"/>
    </row>
    <row r="119" spans="2:11">
      <c r="B119" s="305"/>
      <c r="C119" s="305"/>
      <c r="D119" s="305"/>
      <c r="E119" s="305"/>
      <c r="F119" s="305"/>
      <c r="G119" s="305"/>
      <c r="H119" s="305"/>
      <c r="I119" s="305"/>
      <c r="J119" s="305"/>
      <c r="K119" s="305"/>
    </row>
    <row r="120" spans="2:11">
      <c r="B120" s="305"/>
      <c r="C120" s="305"/>
      <c r="D120" s="305"/>
      <c r="E120" s="305"/>
      <c r="F120" s="305"/>
      <c r="G120" s="305"/>
      <c r="H120" s="305"/>
      <c r="I120" s="305"/>
      <c r="J120" s="305"/>
      <c r="K120" s="305"/>
    </row>
    <row r="121" spans="2:11">
      <c r="B121" s="305"/>
      <c r="C121" s="305"/>
      <c r="D121" s="305"/>
      <c r="E121" s="305"/>
      <c r="F121" s="305"/>
      <c r="G121" s="305"/>
      <c r="H121" s="305"/>
      <c r="I121" s="305"/>
      <c r="J121" s="305"/>
      <c r="K121" s="305"/>
    </row>
    <row r="122" spans="2:11">
      <c r="B122" s="305"/>
      <c r="C122" s="305"/>
      <c r="D122" s="305"/>
      <c r="E122" s="305"/>
      <c r="F122" s="305"/>
      <c r="G122" s="305"/>
      <c r="H122" s="305"/>
      <c r="I122" s="305"/>
      <c r="J122" s="305"/>
      <c r="K122" s="305"/>
    </row>
    <row r="123" spans="2:11">
      <c r="B123" s="305"/>
      <c r="C123" s="305"/>
      <c r="D123" s="305"/>
      <c r="E123" s="305"/>
      <c r="F123" s="305"/>
      <c r="G123" s="305"/>
      <c r="H123" s="305"/>
      <c r="I123" s="305"/>
      <c r="J123" s="305"/>
      <c r="K123" s="305"/>
    </row>
    <row r="124" spans="2:11">
      <c r="B124" s="305"/>
      <c r="C124" s="305"/>
      <c r="D124" s="305"/>
      <c r="E124" s="305"/>
      <c r="F124" s="305"/>
      <c r="G124" s="305"/>
      <c r="H124" s="305"/>
      <c r="I124" s="305"/>
      <c r="J124" s="305"/>
      <c r="K124" s="305"/>
    </row>
    <row r="125" spans="2:11">
      <c r="B125" s="305"/>
      <c r="C125" s="305"/>
      <c r="D125" s="305"/>
      <c r="E125" s="305"/>
      <c r="F125" s="305"/>
      <c r="G125" s="305"/>
      <c r="H125" s="305"/>
      <c r="I125" s="305"/>
      <c r="J125" s="305"/>
      <c r="K125" s="305"/>
    </row>
    <row r="126" spans="2:11">
      <c r="B126" s="305"/>
      <c r="C126" s="305"/>
      <c r="D126" s="305"/>
      <c r="E126" s="305"/>
      <c r="F126" s="305"/>
      <c r="G126" s="305"/>
      <c r="H126" s="305"/>
      <c r="I126" s="305"/>
      <c r="J126" s="305"/>
      <c r="K126" s="305"/>
    </row>
    <row r="127" spans="2:11">
      <c r="B127" s="305"/>
      <c r="C127" s="305"/>
      <c r="D127" s="305"/>
      <c r="E127" s="305"/>
      <c r="F127" s="305"/>
      <c r="G127" s="305"/>
      <c r="H127" s="305"/>
      <c r="I127" s="305"/>
      <c r="J127" s="305"/>
      <c r="K127" s="305"/>
    </row>
    <row r="128" spans="2:11">
      <c r="B128" s="305"/>
      <c r="C128" s="305"/>
      <c r="D128" s="305"/>
      <c r="E128" s="305"/>
      <c r="F128" s="305"/>
      <c r="G128" s="305"/>
      <c r="H128" s="305"/>
      <c r="I128" s="305"/>
      <c r="J128" s="305"/>
      <c r="K128" s="305"/>
    </row>
    <row r="129" spans="2:11">
      <c r="B129" s="305"/>
      <c r="C129" s="305"/>
      <c r="D129" s="305"/>
      <c r="E129" s="305"/>
      <c r="F129" s="305"/>
      <c r="G129" s="305"/>
      <c r="H129" s="305"/>
      <c r="I129" s="305"/>
      <c r="J129" s="305"/>
      <c r="K129" s="305"/>
    </row>
    <row r="130" spans="2:11">
      <c r="B130" s="305"/>
      <c r="C130" s="305"/>
      <c r="D130" s="305"/>
      <c r="E130" s="305"/>
      <c r="F130" s="305"/>
      <c r="G130" s="305"/>
      <c r="H130" s="305"/>
      <c r="I130" s="305"/>
      <c r="J130" s="305"/>
      <c r="K130" s="305"/>
    </row>
    <row r="131" spans="2:11">
      <c r="B131" s="305"/>
      <c r="C131" s="305"/>
      <c r="D131" s="305"/>
      <c r="E131" s="305"/>
      <c r="F131" s="305"/>
      <c r="G131" s="305"/>
      <c r="H131" s="305"/>
      <c r="I131" s="305"/>
      <c r="J131" s="305"/>
      <c r="K131" s="305"/>
    </row>
    <row r="132" spans="2:11">
      <c r="B132" s="305"/>
      <c r="C132" s="305"/>
      <c r="D132" s="305"/>
      <c r="E132" s="305"/>
      <c r="F132" s="305"/>
      <c r="G132" s="305"/>
      <c r="H132" s="305"/>
      <c r="I132" s="305"/>
      <c r="J132" s="305"/>
      <c r="K132" s="305"/>
    </row>
    <row r="133" spans="2:11">
      <c r="B133" s="305"/>
      <c r="C133" s="305"/>
      <c r="D133" s="305"/>
      <c r="E133" s="305"/>
      <c r="F133" s="305"/>
      <c r="G133" s="305"/>
      <c r="H133" s="305"/>
      <c r="I133" s="305"/>
      <c r="J133" s="305"/>
      <c r="K133" s="305"/>
    </row>
    <row r="134" spans="2:11">
      <c r="B134" s="305"/>
      <c r="C134" s="305"/>
      <c r="D134" s="305"/>
      <c r="E134" s="305"/>
      <c r="F134" s="305"/>
      <c r="G134" s="305"/>
      <c r="H134" s="305"/>
      <c r="I134" s="305"/>
      <c r="J134" s="305"/>
      <c r="K134" s="305"/>
    </row>
    <row r="135" spans="2:11">
      <c r="B135" s="305"/>
      <c r="C135" s="305"/>
      <c r="D135" s="305"/>
      <c r="E135" s="305"/>
      <c r="F135" s="305"/>
      <c r="G135" s="305"/>
      <c r="H135" s="305"/>
      <c r="I135" s="305"/>
      <c r="J135" s="305"/>
      <c r="K135" s="305"/>
    </row>
    <row r="136" spans="2:11">
      <c r="B136" s="305"/>
      <c r="C136" s="305"/>
      <c r="D136" s="305"/>
      <c r="E136" s="305"/>
      <c r="F136" s="305"/>
      <c r="G136" s="305"/>
      <c r="H136" s="305"/>
      <c r="I136" s="305"/>
      <c r="J136" s="305"/>
      <c r="K136" s="305"/>
    </row>
    <row r="137" spans="2:11">
      <c r="B137" s="305"/>
      <c r="C137" s="305"/>
      <c r="D137" s="305"/>
      <c r="E137" s="305"/>
      <c r="F137" s="305"/>
      <c r="G137" s="305"/>
      <c r="H137" s="305"/>
      <c r="I137" s="305"/>
      <c r="J137" s="305"/>
      <c r="K137" s="305"/>
    </row>
    <row r="138" spans="2:11">
      <c r="B138" s="305"/>
      <c r="C138" s="305"/>
      <c r="D138" s="305"/>
      <c r="E138" s="305"/>
      <c r="F138" s="305"/>
      <c r="G138" s="305"/>
      <c r="H138" s="305"/>
      <c r="I138" s="305"/>
      <c r="J138" s="305"/>
      <c r="K138" s="305"/>
    </row>
    <row r="139" spans="2:11">
      <c r="B139" s="305"/>
      <c r="C139" s="305"/>
      <c r="D139" s="305"/>
      <c r="E139" s="305"/>
      <c r="F139" s="305"/>
      <c r="G139" s="305"/>
      <c r="H139" s="305"/>
      <c r="I139" s="305"/>
      <c r="J139" s="305"/>
      <c r="K139" s="305"/>
    </row>
    <row r="140" spans="2:11">
      <c r="B140" s="305"/>
      <c r="C140" s="305"/>
      <c r="D140" s="305"/>
      <c r="E140" s="305"/>
      <c r="F140" s="305"/>
      <c r="G140" s="305"/>
      <c r="H140" s="305"/>
      <c r="I140" s="305"/>
      <c r="J140" s="305"/>
      <c r="K140" s="305"/>
    </row>
    <row r="141" spans="2:11">
      <c r="B141" s="305"/>
      <c r="C141" s="305"/>
      <c r="D141" s="305"/>
      <c r="E141" s="305"/>
      <c r="F141" s="305"/>
      <c r="G141" s="305"/>
      <c r="H141" s="305"/>
      <c r="I141" s="305"/>
      <c r="J141" s="305"/>
      <c r="K141" s="305"/>
    </row>
    <row r="142" spans="2:11">
      <c r="B142" s="305"/>
      <c r="C142" s="305"/>
      <c r="D142" s="305"/>
      <c r="E142" s="305"/>
      <c r="F142" s="305"/>
      <c r="G142" s="305"/>
      <c r="H142" s="305"/>
      <c r="I142" s="305"/>
      <c r="J142" s="305"/>
      <c r="K142" s="305"/>
    </row>
    <row r="143" spans="2:11">
      <c r="B143" s="305"/>
      <c r="C143" s="305"/>
      <c r="D143" s="305"/>
      <c r="E143" s="305"/>
      <c r="F143" s="305"/>
      <c r="G143" s="305"/>
      <c r="H143" s="305"/>
      <c r="I143" s="305"/>
      <c r="J143" s="305"/>
      <c r="K143" s="305"/>
    </row>
    <row r="144" spans="2:11">
      <c r="B144" s="305"/>
      <c r="C144" s="305"/>
      <c r="D144" s="305"/>
      <c r="E144" s="305"/>
      <c r="F144" s="305"/>
      <c r="G144" s="305"/>
      <c r="H144" s="305"/>
      <c r="I144" s="305"/>
      <c r="J144" s="305"/>
      <c r="K144" s="305"/>
    </row>
    <row r="145" spans="2:11">
      <c r="B145" s="305"/>
      <c r="C145" s="305"/>
      <c r="D145" s="305"/>
      <c r="E145" s="305"/>
      <c r="F145" s="305"/>
      <c r="G145" s="305"/>
      <c r="H145" s="305"/>
      <c r="I145" s="305"/>
      <c r="J145" s="305"/>
      <c r="K145" s="305"/>
    </row>
    <row r="146" spans="2:11">
      <c r="B146" s="305"/>
      <c r="C146" s="305"/>
      <c r="D146" s="305"/>
      <c r="E146" s="305"/>
      <c r="F146" s="305"/>
      <c r="G146" s="305"/>
      <c r="H146" s="305"/>
      <c r="I146" s="305"/>
      <c r="J146" s="305"/>
      <c r="K146" s="305"/>
    </row>
    <row r="147" spans="2:11">
      <c r="B147" s="305"/>
      <c r="C147" s="305"/>
      <c r="D147" s="305"/>
      <c r="E147" s="305"/>
      <c r="F147" s="305"/>
      <c r="G147" s="305"/>
      <c r="H147" s="305"/>
      <c r="I147" s="305"/>
      <c r="J147" s="305"/>
      <c r="K147" s="305"/>
    </row>
    <row r="148" spans="2:11">
      <c r="B148" s="305"/>
      <c r="C148" s="305"/>
      <c r="D148" s="305"/>
      <c r="E148" s="305"/>
      <c r="F148" s="305"/>
      <c r="G148" s="305"/>
      <c r="H148" s="305"/>
      <c r="I148" s="305"/>
      <c r="J148" s="305"/>
      <c r="K148" s="305"/>
    </row>
    <row r="149" spans="2:11">
      <c r="B149" s="305"/>
      <c r="C149" s="305"/>
      <c r="D149" s="305"/>
      <c r="E149" s="305"/>
      <c r="F149" s="305"/>
      <c r="G149" s="305"/>
      <c r="H149" s="305"/>
      <c r="I149" s="305"/>
      <c r="J149" s="305"/>
      <c r="K149" s="305"/>
    </row>
    <row r="150" spans="2:11">
      <c r="B150" s="305"/>
      <c r="C150" s="305"/>
      <c r="D150" s="305"/>
      <c r="E150" s="305"/>
      <c r="F150" s="305"/>
      <c r="G150" s="305"/>
      <c r="H150" s="305"/>
      <c r="I150" s="305"/>
      <c r="J150" s="305"/>
      <c r="K150" s="305"/>
    </row>
    <row r="151" spans="2:11">
      <c r="B151" s="305"/>
      <c r="C151" s="305"/>
      <c r="D151" s="305"/>
      <c r="E151" s="305"/>
      <c r="F151" s="305"/>
      <c r="G151" s="305"/>
      <c r="H151" s="305"/>
      <c r="I151" s="305"/>
      <c r="J151" s="305"/>
      <c r="K151" s="305"/>
    </row>
    <row r="152" spans="2:11">
      <c r="B152" s="305"/>
      <c r="C152" s="305"/>
      <c r="D152" s="305"/>
      <c r="E152" s="305"/>
      <c r="F152" s="305"/>
      <c r="G152" s="305"/>
      <c r="H152" s="305"/>
      <c r="I152" s="305"/>
      <c r="J152" s="305"/>
      <c r="K152" s="305"/>
    </row>
    <row r="153" spans="2:11">
      <c r="B153" s="305"/>
      <c r="C153" s="305"/>
      <c r="D153" s="305"/>
      <c r="E153" s="305"/>
      <c r="F153" s="305"/>
      <c r="G153" s="305"/>
      <c r="H153" s="305"/>
      <c r="I153" s="305"/>
      <c r="J153" s="305"/>
      <c r="K153" s="305"/>
    </row>
    <row r="154" spans="2:11">
      <c r="B154" s="305"/>
      <c r="C154" s="305"/>
      <c r="D154" s="305"/>
      <c r="E154" s="305"/>
      <c r="F154" s="305"/>
      <c r="G154" s="305"/>
      <c r="H154" s="305"/>
      <c r="I154" s="305"/>
      <c r="J154" s="305"/>
      <c r="K154" s="305"/>
    </row>
    <row r="155" spans="2:11">
      <c r="B155" s="305"/>
      <c r="C155" s="305"/>
      <c r="D155" s="305"/>
      <c r="E155" s="305"/>
      <c r="F155" s="305"/>
      <c r="G155" s="305"/>
      <c r="H155" s="305"/>
      <c r="I155" s="305"/>
      <c r="J155" s="305"/>
      <c r="K155" s="305"/>
    </row>
    <row r="156" spans="2:11">
      <c r="B156" s="305"/>
      <c r="C156" s="305"/>
      <c r="D156" s="305"/>
      <c r="E156" s="305"/>
      <c r="F156" s="305"/>
      <c r="G156" s="305"/>
      <c r="H156" s="305"/>
      <c r="I156" s="305"/>
      <c r="J156" s="305"/>
      <c r="K156" s="305"/>
    </row>
    <row r="157" spans="2:11">
      <c r="B157" s="305"/>
      <c r="C157" s="305"/>
      <c r="D157" s="305"/>
      <c r="E157" s="305"/>
      <c r="F157" s="305"/>
      <c r="G157" s="305"/>
      <c r="H157" s="305"/>
      <c r="I157" s="305"/>
      <c r="J157" s="305"/>
      <c r="K157" s="305"/>
    </row>
    <row r="158" spans="2:11">
      <c r="B158" s="305"/>
      <c r="C158" s="305"/>
      <c r="D158" s="305"/>
      <c r="E158" s="305"/>
      <c r="F158" s="305"/>
      <c r="G158" s="305"/>
      <c r="H158" s="305"/>
      <c r="I158" s="305"/>
      <c r="J158" s="305"/>
      <c r="K158" s="305"/>
    </row>
    <row r="159" spans="2:11">
      <c r="B159" s="305"/>
      <c r="C159" s="305"/>
      <c r="D159" s="305"/>
      <c r="E159" s="305"/>
      <c r="F159" s="305"/>
      <c r="G159" s="305"/>
      <c r="H159" s="305"/>
      <c r="I159" s="305"/>
      <c r="J159" s="305"/>
      <c r="K159" s="305"/>
    </row>
    <row r="160" spans="2:11">
      <c r="B160" s="305"/>
      <c r="C160" s="305"/>
      <c r="D160" s="305"/>
      <c r="E160" s="305"/>
      <c r="F160" s="305"/>
      <c r="G160" s="305"/>
      <c r="H160" s="305"/>
      <c r="I160" s="305"/>
      <c r="J160" s="305"/>
      <c r="K160" s="305"/>
    </row>
    <row r="161" spans="2:11">
      <c r="B161" s="305"/>
      <c r="C161" s="305"/>
      <c r="D161" s="305"/>
      <c r="E161" s="305"/>
      <c r="F161" s="305"/>
      <c r="G161" s="305"/>
      <c r="H161" s="305"/>
      <c r="I161" s="305"/>
      <c r="J161" s="305"/>
      <c r="K161" s="305"/>
    </row>
    <row r="162" spans="2:11">
      <c r="B162" s="305"/>
      <c r="C162" s="305"/>
      <c r="D162" s="305"/>
      <c r="E162" s="305"/>
      <c r="F162" s="305"/>
      <c r="G162" s="305"/>
      <c r="H162" s="305"/>
      <c r="I162" s="305"/>
      <c r="J162" s="305"/>
      <c r="K162" s="305"/>
    </row>
    <row r="163" spans="2:11">
      <c r="B163" s="305"/>
      <c r="C163" s="305"/>
      <c r="D163" s="305"/>
      <c r="E163" s="305"/>
      <c r="F163" s="305"/>
      <c r="G163" s="305"/>
      <c r="H163" s="305"/>
      <c r="I163" s="305"/>
      <c r="J163" s="305"/>
      <c r="K163" s="305"/>
    </row>
    <row r="164" spans="2:11">
      <c r="B164" s="305"/>
      <c r="C164" s="305"/>
      <c r="D164" s="305"/>
      <c r="E164" s="305"/>
      <c r="F164" s="305"/>
      <c r="G164" s="305"/>
      <c r="H164" s="305"/>
      <c r="I164" s="305"/>
      <c r="J164" s="305"/>
      <c r="K164" s="305"/>
    </row>
    <row r="165" spans="2:11">
      <c r="B165" s="305"/>
      <c r="C165" s="305"/>
      <c r="D165" s="305"/>
      <c r="E165" s="305"/>
      <c r="F165" s="305"/>
      <c r="G165" s="305"/>
      <c r="H165" s="305"/>
      <c r="I165" s="305"/>
      <c r="J165" s="305"/>
      <c r="K165" s="305"/>
    </row>
    <row r="166" spans="2:11">
      <c r="B166" s="305"/>
      <c r="C166" s="305"/>
      <c r="D166" s="305"/>
      <c r="E166" s="305"/>
      <c r="F166" s="305"/>
      <c r="G166" s="305"/>
      <c r="H166" s="305"/>
      <c r="I166" s="305"/>
      <c r="J166" s="305"/>
      <c r="K166" s="305"/>
    </row>
    <row r="167" spans="2:11">
      <c r="B167" s="305"/>
      <c r="C167" s="305"/>
      <c r="D167" s="305"/>
      <c r="E167" s="305"/>
      <c r="F167" s="305"/>
      <c r="G167" s="305"/>
      <c r="H167" s="305"/>
      <c r="I167" s="305"/>
      <c r="J167" s="305"/>
      <c r="K167" s="305"/>
    </row>
    <row r="168" spans="2:11">
      <c r="B168" s="305"/>
      <c r="C168" s="305"/>
      <c r="D168" s="305"/>
      <c r="E168" s="305"/>
      <c r="F168" s="305"/>
      <c r="G168" s="305"/>
      <c r="H168" s="305"/>
      <c r="I168" s="305"/>
      <c r="J168" s="305"/>
      <c r="K168" s="305"/>
    </row>
    <row r="169" spans="2:11">
      <c r="B169" s="305"/>
      <c r="C169" s="305"/>
      <c r="D169" s="305"/>
      <c r="E169" s="305"/>
      <c r="F169" s="305"/>
      <c r="G169" s="305"/>
      <c r="H169" s="305"/>
      <c r="I169" s="305"/>
      <c r="J169" s="305"/>
      <c r="K169" s="305"/>
    </row>
    <row r="170" spans="2:11">
      <c r="B170" s="305"/>
      <c r="C170" s="305"/>
      <c r="D170" s="305"/>
      <c r="E170" s="305"/>
      <c r="F170" s="305"/>
      <c r="G170" s="305"/>
      <c r="H170" s="305"/>
      <c r="I170" s="305"/>
      <c r="J170" s="305"/>
      <c r="K170" s="305"/>
    </row>
    <row r="171" spans="2:11">
      <c r="B171" s="305"/>
      <c r="C171" s="305"/>
      <c r="D171" s="305"/>
      <c r="E171" s="305"/>
      <c r="F171" s="305"/>
      <c r="G171" s="305"/>
      <c r="H171" s="305"/>
      <c r="I171" s="305"/>
      <c r="J171" s="305"/>
      <c r="K171" s="305"/>
    </row>
    <row r="172" spans="2:11">
      <c r="B172" s="305"/>
      <c r="C172" s="305"/>
      <c r="D172" s="305"/>
      <c r="E172" s="305"/>
      <c r="F172" s="305"/>
      <c r="G172" s="305"/>
      <c r="H172" s="305"/>
      <c r="I172" s="305"/>
      <c r="J172" s="305"/>
      <c r="K172" s="305"/>
    </row>
    <row r="173" spans="2:11">
      <c r="B173" s="305"/>
      <c r="C173" s="305"/>
      <c r="D173" s="305"/>
      <c r="E173" s="305"/>
      <c r="F173" s="305"/>
      <c r="G173" s="305"/>
      <c r="H173" s="305"/>
      <c r="I173" s="305"/>
      <c r="J173" s="305"/>
      <c r="K173" s="305"/>
    </row>
    <row r="174" spans="2:11">
      <c r="B174" s="305"/>
      <c r="C174" s="305"/>
      <c r="D174" s="305"/>
      <c r="E174" s="305"/>
      <c r="F174" s="305"/>
      <c r="G174" s="305"/>
      <c r="H174" s="305"/>
      <c r="I174" s="305"/>
      <c r="J174" s="305"/>
      <c r="K174" s="305"/>
    </row>
    <row r="175" spans="2:11">
      <c r="B175" s="305"/>
      <c r="C175" s="305"/>
      <c r="D175" s="305"/>
      <c r="E175" s="305"/>
      <c r="F175" s="305"/>
      <c r="G175" s="305"/>
      <c r="H175" s="305"/>
      <c r="I175" s="305"/>
      <c r="J175" s="305"/>
      <c r="K175" s="305"/>
    </row>
    <row r="176" spans="2:11">
      <c r="B176" s="305"/>
      <c r="C176" s="305"/>
      <c r="D176" s="305"/>
      <c r="E176" s="305"/>
      <c r="F176" s="305"/>
      <c r="G176" s="305"/>
      <c r="H176" s="305"/>
      <c r="I176" s="305"/>
      <c r="J176" s="305"/>
      <c r="K176" s="305"/>
    </row>
    <row r="177" spans="2:11">
      <c r="B177" s="305"/>
      <c r="C177" s="305"/>
      <c r="D177" s="305"/>
      <c r="E177" s="305"/>
      <c r="F177" s="305"/>
      <c r="G177" s="305"/>
      <c r="H177" s="305"/>
      <c r="I177" s="305"/>
      <c r="J177" s="305"/>
      <c r="K177" s="305"/>
    </row>
    <row r="178" spans="2:11">
      <c r="B178" s="305"/>
      <c r="C178" s="305"/>
      <c r="D178" s="305"/>
      <c r="E178" s="305"/>
      <c r="F178" s="305"/>
      <c r="G178" s="305"/>
      <c r="H178" s="305"/>
      <c r="I178" s="305"/>
      <c r="J178" s="305"/>
      <c r="K178" s="305"/>
    </row>
    <row r="179" spans="2:11">
      <c r="B179" s="305"/>
      <c r="C179" s="305"/>
      <c r="D179" s="305"/>
      <c r="E179" s="305"/>
      <c r="F179" s="305"/>
      <c r="G179" s="305"/>
      <c r="H179" s="305"/>
      <c r="I179" s="305"/>
      <c r="J179" s="305"/>
      <c r="K179" s="305"/>
    </row>
    <row r="180" spans="2:11">
      <c r="B180" s="305"/>
      <c r="C180" s="305"/>
      <c r="D180" s="305"/>
      <c r="E180" s="305"/>
      <c r="F180" s="305"/>
      <c r="G180" s="305"/>
      <c r="H180" s="305"/>
      <c r="I180" s="305"/>
      <c r="J180" s="305"/>
      <c r="K180" s="305"/>
    </row>
    <row r="181" spans="2:11">
      <c r="B181" s="305"/>
      <c r="C181" s="305"/>
      <c r="D181" s="305"/>
      <c r="E181" s="305"/>
      <c r="F181" s="305"/>
      <c r="G181" s="305"/>
      <c r="H181" s="305"/>
      <c r="I181" s="305"/>
      <c r="J181" s="305"/>
      <c r="K181" s="305"/>
    </row>
    <row r="182" spans="2:11">
      <c r="B182" s="305"/>
      <c r="C182" s="305"/>
      <c r="D182" s="305"/>
      <c r="E182" s="305"/>
      <c r="F182" s="305"/>
      <c r="G182" s="305"/>
      <c r="H182" s="305"/>
      <c r="I182" s="305"/>
      <c r="J182" s="305"/>
      <c r="K182" s="305"/>
    </row>
    <row r="183" spans="2:11">
      <c r="B183" s="305"/>
      <c r="C183" s="305"/>
      <c r="D183" s="305"/>
      <c r="E183" s="305"/>
      <c r="F183" s="305"/>
      <c r="G183" s="305"/>
      <c r="H183" s="305"/>
      <c r="I183" s="305"/>
      <c r="J183" s="305"/>
      <c r="K183" s="305"/>
    </row>
    <row r="184" spans="2:11">
      <c r="B184" s="305"/>
      <c r="C184" s="305"/>
      <c r="D184" s="305"/>
      <c r="E184" s="305"/>
      <c r="F184" s="305"/>
      <c r="G184" s="305"/>
      <c r="H184" s="305"/>
      <c r="I184" s="305"/>
      <c r="J184" s="305"/>
      <c r="K184" s="305"/>
    </row>
    <row r="185" spans="2:11">
      <c r="B185" s="305"/>
      <c r="C185" s="305"/>
      <c r="D185" s="305"/>
      <c r="E185" s="305"/>
      <c r="F185" s="305"/>
      <c r="G185" s="305"/>
      <c r="H185" s="305"/>
      <c r="I185" s="305"/>
      <c r="J185" s="305"/>
      <c r="K185" s="305"/>
    </row>
    <row r="186" spans="2:11">
      <c r="B186" s="305"/>
      <c r="C186" s="305"/>
      <c r="D186" s="305"/>
      <c r="E186" s="305"/>
      <c r="F186" s="305"/>
      <c r="G186" s="305"/>
      <c r="H186" s="305"/>
      <c r="I186" s="305"/>
      <c r="J186" s="305"/>
      <c r="K186" s="305"/>
    </row>
    <row r="187" spans="2:11">
      <c r="B187" s="305"/>
      <c r="C187" s="305"/>
      <c r="D187" s="305"/>
      <c r="E187" s="305"/>
      <c r="F187" s="305"/>
      <c r="G187" s="305"/>
      <c r="H187" s="305"/>
      <c r="I187" s="305"/>
      <c r="J187" s="305"/>
      <c r="K187" s="305"/>
    </row>
    <row r="188" spans="2:11">
      <c r="B188" s="305"/>
      <c r="C188" s="305"/>
      <c r="D188" s="305"/>
      <c r="E188" s="305"/>
      <c r="F188" s="305"/>
      <c r="G188" s="305"/>
      <c r="H188" s="305"/>
      <c r="I188" s="305"/>
      <c r="J188" s="305"/>
      <c r="K188" s="305"/>
    </row>
    <row r="189" spans="2:11">
      <c r="B189" s="305"/>
      <c r="C189" s="305"/>
      <c r="D189" s="305"/>
      <c r="E189" s="305"/>
      <c r="F189" s="305"/>
      <c r="G189" s="305"/>
      <c r="H189" s="305"/>
      <c r="I189" s="305"/>
      <c r="J189" s="305"/>
      <c r="K189" s="305"/>
    </row>
    <row r="190" spans="2:11">
      <c r="B190" s="305"/>
      <c r="C190" s="305"/>
      <c r="D190" s="305"/>
      <c r="E190" s="305"/>
      <c r="F190" s="305"/>
      <c r="G190" s="305"/>
      <c r="H190" s="305"/>
      <c r="I190" s="305"/>
      <c r="J190" s="305"/>
      <c r="K190" s="305"/>
    </row>
    <row r="191" spans="2:11">
      <c r="B191" s="305"/>
      <c r="C191" s="305"/>
      <c r="D191" s="305"/>
      <c r="E191" s="305"/>
      <c r="F191" s="305"/>
      <c r="G191" s="305"/>
      <c r="H191" s="305"/>
      <c r="I191" s="305"/>
      <c r="J191" s="305"/>
      <c r="K191" s="305"/>
    </row>
    <row r="192" spans="2:11">
      <c r="B192" s="305"/>
      <c r="C192" s="305"/>
      <c r="D192" s="305"/>
      <c r="E192" s="305"/>
      <c r="F192" s="305"/>
      <c r="G192" s="305"/>
      <c r="H192" s="305"/>
      <c r="I192" s="305"/>
      <c r="J192" s="305"/>
      <c r="K192" s="305"/>
    </row>
    <row r="193" spans="2:11">
      <c r="B193" s="305"/>
      <c r="C193" s="305"/>
      <c r="D193" s="305"/>
      <c r="E193" s="305"/>
      <c r="F193" s="305"/>
      <c r="G193" s="305"/>
      <c r="H193" s="305"/>
      <c r="I193" s="305"/>
      <c r="J193" s="305"/>
      <c r="K193" s="305"/>
    </row>
    <row r="194" spans="2:11">
      <c r="B194" s="305"/>
      <c r="C194" s="305"/>
      <c r="D194" s="305"/>
      <c r="E194" s="305"/>
      <c r="F194" s="305"/>
      <c r="G194" s="305"/>
      <c r="H194" s="305"/>
      <c r="I194" s="305"/>
      <c r="J194" s="305"/>
      <c r="K194" s="305"/>
    </row>
    <row r="195" spans="2:11">
      <c r="B195" s="305"/>
      <c r="C195" s="305"/>
      <c r="D195" s="305"/>
      <c r="E195" s="305"/>
      <c r="F195" s="305"/>
      <c r="G195" s="305"/>
      <c r="H195" s="305"/>
      <c r="I195" s="305"/>
      <c r="J195" s="305"/>
      <c r="K195" s="305"/>
    </row>
    <row r="196" spans="2:11">
      <c r="B196" s="305"/>
      <c r="C196" s="305"/>
      <c r="D196" s="305"/>
      <c r="E196" s="305"/>
      <c r="F196" s="305"/>
      <c r="G196" s="305"/>
      <c r="H196" s="305"/>
      <c r="I196" s="305"/>
      <c r="J196" s="305"/>
      <c r="K196" s="305"/>
    </row>
    <row r="197" spans="2:11">
      <c r="B197" s="305"/>
      <c r="C197" s="305"/>
      <c r="D197" s="305"/>
      <c r="E197" s="305"/>
      <c r="F197" s="305"/>
      <c r="G197" s="305"/>
      <c r="H197" s="305"/>
      <c r="I197" s="305"/>
      <c r="J197" s="305"/>
      <c r="K197" s="305"/>
    </row>
    <row r="198" spans="2:11">
      <c r="B198" s="305"/>
      <c r="C198" s="305"/>
      <c r="D198" s="305"/>
      <c r="E198" s="305"/>
      <c r="F198" s="305"/>
      <c r="G198" s="305"/>
      <c r="H198" s="305"/>
      <c r="I198" s="305"/>
      <c r="J198" s="305"/>
      <c r="K198" s="305"/>
    </row>
    <row r="199" spans="2:11">
      <c r="B199" s="305"/>
      <c r="C199" s="305"/>
      <c r="D199" s="305"/>
      <c r="E199" s="305"/>
      <c r="F199" s="305"/>
      <c r="G199" s="305"/>
      <c r="H199" s="305"/>
      <c r="I199" s="305"/>
      <c r="J199" s="305"/>
      <c r="K199" s="305"/>
    </row>
    <row r="200" spans="2:11">
      <c r="B200" s="305"/>
      <c r="C200" s="305"/>
      <c r="D200" s="305"/>
      <c r="E200" s="305"/>
      <c r="F200" s="305"/>
      <c r="G200" s="305"/>
      <c r="H200" s="305"/>
      <c r="I200" s="305"/>
      <c r="J200" s="305"/>
      <c r="K200" s="305"/>
    </row>
    <row r="201" spans="2:11">
      <c r="B201" s="305"/>
      <c r="C201" s="305"/>
      <c r="D201" s="305"/>
      <c r="E201" s="305"/>
      <c r="F201" s="305"/>
      <c r="G201" s="305"/>
      <c r="H201" s="305"/>
      <c r="I201" s="305"/>
      <c r="J201" s="305"/>
      <c r="K201" s="305"/>
    </row>
    <row r="202" spans="2:11">
      <c r="B202" s="305"/>
      <c r="C202" s="305"/>
      <c r="D202" s="305"/>
      <c r="E202" s="305"/>
      <c r="F202" s="305"/>
      <c r="G202" s="305"/>
      <c r="H202" s="305"/>
      <c r="I202" s="305"/>
      <c r="J202" s="305"/>
      <c r="K202" s="305"/>
    </row>
    <row r="203" spans="2:11">
      <c r="B203" s="305"/>
      <c r="C203" s="305"/>
      <c r="D203" s="305"/>
      <c r="E203" s="305"/>
      <c r="F203" s="305"/>
      <c r="G203" s="305"/>
      <c r="H203" s="305"/>
      <c r="I203" s="305"/>
      <c r="J203" s="305"/>
      <c r="K203" s="305"/>
    </row>
    <row r="204" spans="2:11">
      <c r="B204" s="305"/>
      <c r="C204" s="305"/>
      <c r="D204" s="305"/>
      <c r="E204" s="305"/>
      <c r="F204" s="305"/>
      <c r="G204" s="305"/>
      <c r="H204" s="305"/>
      <c r="I204" s="305"/>
      <c r="J204" s="305"/>
      <c r="K204" s="305"/>
    </row>
    <row r="205" spans="2:11">
      <c r="B205" s="305"/>
      <c r="C205" s="305"/>
      <c r="D205" s="305"/>
      <c r="E205" s="305"/>
      <c r="F205" s="305"/>
      <c r="G205" s="305"/>
      <c r="H205" s="305"/>
      <c r="I205" s="305"/>
      <c r="J205" s="305"/>
      <c r="K205" s="305"/>
    </row>
    <row r="206" spans="2:11">
      <c r="B206" s="305"/>
      <c r="C206" s="305"/>
      <c r="D206" s="305"/>
      <c r="E206" s="305"/>
      <c r="F206" s="305"/>
      <c r="G206" s="305"/>
      <c r="H206" s="305"/>
      <c r="I206" s="305"/>
      <c r="J206" s="305"/>
      <c r="K206" s="305"/>
    </row>
    <row r="207" spans="2:11">
      <c r="B207" s="305"/>
      <c r="C207" s="305"/>
      <c r="D207" s="305"/>
      <c r="E207" s="305"/>
      <c r="F207" s="305"/>
      <c r="G207" s="305"/>
      <c r="H207" s="305"/>
      <c r="I207" s="305"/>
      <c r="J207" s="305"/>
      <c r="K207" s="305"/>
    </row>
    <row r="208" spans="2:11">
      <c r="B208" s="305"/>
      <c r="C208" s="305"/>
      <c r="D208" s="305"/>
      <c r="E208" s="305"/>
      <c r="F208" s="305"/>
      <c r="G208" s="305"/>
      <c r="H208" s="305"/>
      <c r="I208" s="305"/>
      <c r="J208" s="305"/>
      <c r="K208" s="305"/>
    </row>
    <row r="209" spans="2:11">
      <c r="B209" s="305"/>
      <c r="C209" s="305"/>
      <c r="D209" s="305"/>
      <c r="E209" s="305"/>
      <c r="F209" s="305"/>
      <c r="G209" s="305"/>
      <c r="H209" s="305"/>
      <c r="I209" s="305"/>
      <c r="J209" s="305"/>
      <c r="K209" s="305"/>
    </row>
    <row r="210" spans="2:11">
      <c r="B210" s="305"/>
      <c r="C210" s="305"/>
      <c r="D210" s="305"/>
      <c r="E210" s="305"/>
      <c r="F210" s="305"/>
      <c r="G210" s="305"/>
      <c r="H210" s="305"/>
      <c r="I210" s="305"/>
      <c r="J210" s="305"/>
      <c r="K210" s="305"/>
    </row>
    <row r="211" spans="2:11">
      <c r="B211" s="305"/>
      <c r="C211" s="305"/>
      <c r="D211" s="305"/>
      <c r="E211" s="305"/>
      <c r="F211" s="305"/>
      <c r="G211" s="305"/>
      <c r="H211" s="305"/>
      <c r="I211" s="305"/>
      <c r="J211" s="305"/>
      <c r="K211" s="305"/>
    </row>
    <row r="212" spans="2:11">
      <c r="B212" s="305"/>
      <c r="C212" s="305"/>
      <c r="D212" s="305"/>
      <c r="E212" s="305"/>
      <c r="F212" s="305"/>
      <c r="G212" s="305"/>
      <c r="H212" s="305"/>
      <c r="I212" s="305"/>
      <c r="J212" s="305"/>
      <c r="K212" s="305"/>
    </row>
    <row r="213" spans="2:11">
      <c r="B213" s="305"/>
      <c r="C213" s="305"/>
      <c r="D213" s="305"/>
      <c r="E213" s="305"/>
      <c r="F213" s="305"/>
      <c r="G213" s="305"/>
      <c r="H213" s="305"/>
      <c r="I213" s="305"/>
      <c r="J213" s="305"/>
      <c r="K213" s="305"/>
    </row>
    <row r="214" spans="2:11">
      <c r="B214" s="305"/>
      <c r="C214" s="305"/>
      <c r="D214" s="305"/>
      <c r="E214" s="305"/>
      <c r="F214" s="305"/>
      <c r="G214" s="305"/>
      <c r="H214" s="305"/>
      <c r="I214" s="305"/>
      <c r="J214" s="305"/>
      <c r="K214" s="305"/>
    </row>
    <row r="215" spans="2:11">
      <c r="B215" s="305"/>
      <c r="C215" s="305"/>
      <c r="D215" s="305"/>
      <c r="E215" s="305"/>
      <c r="F215" s="305"/>
      <c r="G215" s="305"/>
      <c r="H215" s="305"/>
      <c r="I215" s="305"/>
      <c r="J215" s="305"/>
      <c r="K215" s="305"/>
    </row>
    <row r="216" spans="2:11">
      <c r="B216" s="305"/>
      <c r="C216" s="305"/>
      <c r="D216" s="305"/>
      <c r="E216" s="305"/>
      <c r="F216" s="305"/>
      <c r="G216" s="305"/>
      <c r="H216" s="305"/>
      <c r="I216" s="305"/>
      <c r="J216" s="305"/>
      <c r="K216" s="305"/>
    </row>
    <row r="217" spans="2:11">
      <c r="B217" s="305"/>
      <c r="C217" s="305"/>
      <c r="D217" s="305"/>
      <c r="E217" s="305"/>
      <c r="F217" s="305"/>
      <c r="G217" s="305"/>
      <c r="H217" s="305"/>
      <c r="I217" s="305"/>
      <c r="J217" s="305"/>
      <c r="K217" s="305"/>
    </row>
    <row r="218" spans="2:11">
      <c r="B218" s="305"/>
      <c r="C218" s="305"/>
      <c r="D218" s="305"/>
      <c r="E218" s="305"/>
      <c r="F218" s="305"/>
      <c r="G218" s="305"/>
      <c r="H218" s="305"/>
      <c r="I218" s="305"/>
      <c r="J218" s="305"/>
      <c r="K218" s="305"/>
    </row>
    <row r="219" spans="2:11">
      <c r="B219" s="305"/>
      <c r="C219" s="305"/>
      <c r="D219" s="305"/>
      <c r="E219" s="305"/>
      <c r="F219" s="305"/>
      <c r="G219" s="305"/>
      <c r="H219" s="305"/>
      <c r="I219" s="305"/>
      <c r="J219" s="305"/>
      <c r="K219" s="305"/>
    </row>
    <row r="220" spans="2:11">
      <c r="B220" s="305"/>
      <c r="C220" s="305"/>
      <c r="D220" s="305"/>
      <c r="E220" s="305"/>
      <c r="F220" s="305"/>
      <c r="G220" s="305"/>
      <c r="H220" s="305"/>
      <c r="I220" s="305"/>
      <c r="J220" s="305"/>
      <c r="K220" s="305"/>
    </row>
    <row r="221" spans="2:11">
      <c r="B221" s="305"/>
      <c r="C221" s="305"/>
      <c r="D221" s="305"/>
      <c r="E221" s="305"/>
      <c r="F221" s="305"/>
      <c r="G221" s="305"/>
      <c r="H221" s="305"/>
      <c r="I221" s="305"/>
      <c r="J221" s="305"/>
      <c r="K221" s="305"/>
    </row>
    <row r="222" spans="2:11">
      <c r="B222" s="305"/>
      <c r="C222" s="305"/>
      <c r="D222" s="305"/>
      <c r="E222" s="305"/>
      <c r="F222" s="305"/>
      <c r="G222" s="305"/>
      <c r="H222" s="305"/>
      <c r="I222" s="305"/>
      <c r="J222" s="305"/>
      <c r="K222" s="305"/>
    </row>
    <row r="223" spans="2:11">
      <c r="B223" s="305"/>
      <c r="C223" s="305"/>
      <c r="D223" s="305"/>
      <c r="E223" s="305"/>
      <c r="F223" s="305"/>
      <c r="G223" s="305"/>
      <c r="H223" s="305"/>
      <c r="I223" s="305"/>
      <c r="J223" s="305"/>
      <c r="K223" s="305"/>
    </row>
    <row r="224" spans="2:11">
      <c r="B224" s="305"/>
      <c r="C224" s="305"/>
      <c r="D224" s="305"/>
      <c r="E224" s="305"/>
      <c r="F224" s="305"/>
      <c r="G224" s="305"/>
      <c r="H224" s="305"/>
      <c r="I224" s="305"/>
      <c r="J224" s="305"/>
      <c r="K224" s="305"/>
    </row>
    <row r="225" spans="2:11">
      <c r="B225" s="305"/>
      <c r="C225" s="305"/>
      <c r="D225" s="305"/>
      <c r="E225" s="305"/>
      <c r="F225" s="305"/>
      <c r="G225" s="305"/>
      <c r="H225" s="305"/>
      <c r="I225" s="305"/>
      <c r="J225" s="305"/>
      <c r="K225" s="305"/>
    </row>
    <row r="226" spans="2:11">
      <c r="B226" s="305"/>
      <c r="C226" s="305"/>
      <c r="D226" s="305"/>
      <c r="E226" s="305"/>
      <c r="F226" s="305"/>
      <c r="G226" s="305"/>
      <c r="H226" s="305"/>
      <c r="I226" s="305"/>
      <c r="J226" s="305"/>
      <c r="K226" s="305"/>
    </row>
    <row r="227" spans="2:11">
      <c r="B227" s="305"/>
      <c r="C227" s="305"/>
      <c r="D227" s="305"/>
      <c r="E227" s="305"/>
      <c r="F227" s="305"/>
      <c r="G227" s="305"/>
      <c r="H227" s="305"/>
      <c r="I227" s="305"/>
      <c r="J227" s="305"/>
      <c r="K227" s="305"/>
    </row>
    <row r="228" spans="2:11">
      <c r="B228" s="305"/>
      <c r="C228" s="305"/>
      <c r="D228" s="305"/>
      <c r="E228" s="305"/>
      <c r="F228" s="305"/>
      <c r="G228" s="305"/>
      <c r="H228" s="305"/>
      <c r="I228" s="305"/>
      <c r="J228" s="305"/>
      <c r="K228" s="305"/>
    </row>
    <row r="229" spans="2:11">
      <c r="B229" s="305"/>
      <c r="C229" s="305"/>
      <c r="D229" s="305"/>
      <c r="E229" s="305"/>
      <c r="F229" s="305"/>
      <c r="G229" s="305"/>
      <c r="H229" s="305"/>
      <c r="I229" s="305"/>
      <c r="J229" s="305"/>
      <c r="K229" s="305"/>
    </row>
    <row r="230" spans="2:11">
      <c r="B230" s="305"/>
      <c r="C230" s="305"/>
      <c r="D230" s="305"/>
      <c r="E230" s="305"/>
      <c r="F230" s="305"/>
      <c r="G230" s="305"/>
      <c r="H230" s="305"/>
      <c r="I230" s="305"/>
      <c r="J230" s="305"/>
      <c r="K230" s="305"/>
    </row>
    <row r="231" spans="2:11">
      <c r="B231" s="305"/>
      <c r="C231" s="305"/>
      <c r="D231" s="305"/>
      <c r="E231" s="305"/>
      <c r="F231" s="305"/>
      <c r="G231" s="305"/>
      <c r="H231" s="305"/>
      <c r="I231" s="305"/>
      <c r="J231" s="305"/>
      <c r="K231" s="305"/>
    </row>
    <row r="232" spans="2:11">
      <c r="B232" s="305"/>
      <c r="C232" s="305"/>
      <c r="D232" s="305"/>
      <c r="E232" s="305"/>
      <c r="F232" s="305"/>
      <c r="G232" s="305"/>
      <c r="H232" s="305"/>
      <c r="I232" s="305"/>
      <c r="J232" s="305"/>
      <c r="K232" s="305"/>
    </row>
    <row r="233" spans="2:11">
      <c r="B233" s="305"/>
      <c r="C233" s="305"/>
      <c r="D233" s="305"/>
      <c r="E233" s="305"/>
      <c r="F233" s="305"/>
      <c r="G233" s="305"/>
      <c r="H233" s="305"/>
      <c r="I233" s="305"/>
      <c r="J233" s="305"/>
      <c r="K233" s="305"/>
    </row>
    <row r="234" spans="2:11">
      <c r="B234" s="305"/>
      <c r="C234" s="305"/>
      <c r="D234" s="305"/>
      <c r="E234" s="305"/>
      <c r="F234" s="305"/>
      <c r="G234" s="305"/>
      <c r="H234" s="305"/>
      <c r="I234" s="305"/>
      <c r="J234" s="305"/>
      <c r="K234" s="305"/>
    </row>
    <row r="235" spans="2:11">
      <c r="B235" s="305"/>
      <c r="C235" s="305"/>
      <c r="D235" s="305"/>
      <c r="E235" s="305"/>
      <c r="F235" s="305"/>
      <c r="G235" s="305"/>
      <c r="H235" s="305"/>
      <c r="I235" s="305"/>
      <c r="J235" s="305"/>
      <c r="K235" s="305"/>
    </row>
    <row r="236" spans="2:11">
      <c r="B236" s="305"/>
      <c r="C236" s="305"/>
      <c r="D236" s="305"/>
      <c r="E236" s="305"/>
      <c r="F236" s="305"/>
      <c r="G236" s="305"/>
      <c r="H236" s="305"/>
      <c r="I236" s="305"/>
      <c r="J236" s="305"/>
      <c r="K236" s="305"/>
    </row>
    <row r="237" spans="2:11">
      <c r="B237" s="305"/>
      <c r="C237" s="305"/>
      <c r="D237" s="305"/>
      <c r="E237" s="305"/>
      <c r="F237" s="305"/>
      <c r="G237" s="305"/>
      <c r="H237" s="305"/>
      <c r="I237" s="305"/>
      <c r="J237" s="305"/>
      <c r="K237" s="305"/>
    </row>
    <row r="238" spans="2:11">
      <c r="B238" s="305"/>
      <c r="C238" s="305"/>
      <c r="D238" s="305"/>
      <c r="E238" s="305"/>
      <c r="F238" s="305"/>
      <c r="G238" s="305"/>
      <c r="H238" s="305"/>
      <c r="I238" s="305"/>
      <c r="J238" s="305"/>
      <c r="K238" s="305"/>
    </row>
    <row r="239" spans="2:11">
      <c r="B239" s="305"/>
      <c r="C239" s="305"/>
      <c r="D239" s="305"/>
      <c r="E239" s="305"/>
      <c r="F239" s="305"/>
      <c r="G239" s="305"/>
      <c r="H239" s="305"/>
      <c r="I239" s="305"/>
      <c r="J239" s="305"/>
      <c r="K239" s="305"/>
    </row>
    <row r="240" spans="2:11">
      <c r="B240" s="305"/>
      <c r="C240" s="305"/>
      <c r="D240" s="305"/>
      <c r="E240" s="305"/>
      <c r="F240" s="305"/>
      <c r="G240" s="305"/>
      <c r="H240" s="305"/>
      <c r="I240" s="305"/>
      <c r="J240" s="305"/>
      <c r="K240" s="305"/>
    </row>
    <row r="241" spans="2:11">
      <c r="B241" s="305"/>
      <c r="C241" s="305"/>
      <c r="D241" s="305"/>
      <c r="E241" s="305"/>
      <c r="F241" s="305"/>
      <c r="G241" s="305"/>
      <c r="H241" s="305"/>
      <c r="I241" s="305"/>
      <c r="J241" s="305"/>
      <c r="K241" s="305"/>
    </row>
    <row r="242" spans="2:11">
      <c r="B242" s="305"/>
      <c r="C242" s="305"/>
      <c r="D242" s="305"/>
      <c r="E242" s="305"/>
      <c r="F242" s="305"/>
      <c r="G242" s="305"/>
      <c r="H242" s="305"/>
      <c r="I242" s="305"/>
      <c r="J242" s="305"/>
      <c r="K242" s="305"/>
    </row>
    <row r="243" spans="2:11">
      <c r="B243" s="305"/>
      <c r="C243" s="305"/>
      <c r="D243" s="305"/>
      <c r="E243" s="305"/>
      <c r="F243" s="305"/>
      <c r="G243" s="305"/>
      <c r="H243" s="305"/>
      <c r="I243" s="305"/>
      <c r="J243" s="305"/>
      <c r="K243" s="305"/>
    </row>
    <row r="244" spans="2:11">
      <c r="B244" s="305"/>
      <c r="C244" s="305"/>
      <c r="D244" s="305"/>
      <c r="E244" s="305"/>
      <c r="F244" s="305"/>
      <c r="G244" s="305"/>
      <c r="H244" s="305"/>
      <c r="I244" s="305"/>
      <c r="J244" s="305"/>
      <c r="K244" s="305"/>
    </row>
    <row r="245" spans="2:11">
      <c r="B245" s="305"/>
      <c r="C245" s="305"/>
      <c r="D245" s="305"/>
      <c r="E245" s="305"/>
      <c r="F245" s="305"/>
      <c r="G245" s="305"/>
      <c r="H245" s="305"/>
      <c r="I245" s="305"/>
      <c r="J245" s="305"/>
      <c r="K245" s="305"/>
    </row>
    <row r="246" spans="2:11">
      <c r="B246" s="305"/>
      <c r="C246" s="305"/>
      <c r="D246" s="305"/>
      <c r="E246" s="305"/>
      <c r="F246" s="305"/>
      <c r="G246" s="305"/>
      <c r="H246" s="305"/>
      <c r="I246" s="305"/>
      <c r="J246" s="305"/>
      <c r="K246" s="305"/>
    </row>
    <row r="247" spans="2:11">
      <c r="B247" s="305"/>
      <c r="C247" s="305"/>
      <c r="D247" s="305"/>
      <c r="E247" s="305"/>
      <c r="F247" s="305"/>
      <c r="G247" s="305"/>
      <c r="H247" s="305"/>
      <c r="I247" s="305"/>
      <c r="J247" s="305"/>
      <c r="K247" s="305"/>
    </row>
    <row r="248" spans="2:11">
      <c r="B248" s="305"/>
      <c r="C248" s="305"/>
      <c r="D248" s="305"/>
      <c r="E248" s="305"/>
      <c r="F248" s="305"/>
      <c r="G248" s="305"/>
      <c r="H248" s="305"/>
      <c r="I248" s="305"/>
      <c r="J248" s="305"/>
      <c r="K248" s="305"/>
    </row>
    <row r="249" spans="2:11">
      <c r="B249" s="305"/>
      <c r="C249" s="305"/>
      <c r="D249" s="305"/>
      <c r="E249" s="305"/>
      <c r="F249" s="305"/>
      <c r="G249" s="305"/>
      <c r="H249" s="305"/>
      <c r="I249" s="305"/>
      <c r="J249" s="305"/>
      <c r="K249" s="305"/>
    </row>
    <row r="250" spans="2:11">
      <c r="B250" s="305"/>
      <c r="C250" s="305"/>
      <c r="D250" s="305"/>
      <c r="E250" s="305"/>
      <c r="F250" s="305"/>
      <c r="G250" s="305"/>
      <c r="H250" s="305"/>
      <c r="I250" s="305"/>
      <c r="J250" s="305"/>
      <c r="K250" s="305"/>
    </row>
    <row r="251" spans="2:11">
      <c r="B251" s="305"/>
      <c r="C251" s="305"/>
      <c r="D251" s="305"/>
      <c r="E251" s="305"/>
      <c r="F251" s="305"/>
      <c r="G251" s="305"/>
      <c r="H251" s="305"/>
      <c r="I251" s="305"/>
      <c r="J251" s="305"/>
      <c r="K251" s="305"/>
    </row>
    <row r="252" spans="2:11">
      <c r="B252" s="305"/>
      <c r="C252" s="305"/>
      <c r="D252" s="305"/>
      <c r="E252" s="305"/>
      <c r="F252" s="305"/>
      <c r="G252" s="305"/>
      <c r="H252" s="305"/>
      <c r="I252" s="305"/>
      <c r="J252" s="305"/>
      <c r="K252" s="305"/>
    </row>
    <row r="253" spans="2:11">
      <c r="B253" s="305"/>
      <c r="C253" s="305"/>
      <c r="D253" s="305"/>
      <c r="E253" s="305"/>
      <c r="F253" s="305"/>
      <c r="G253" s="305"/>
      <c r="H253" s="305"/>
      <c r="I253" s="305"/>
      <c r="J253" s="305"/>
      <c r="K253" s="305"/>
    </row>
    <row r="254" spans="2:11">
      <c r="B254" s="305"/>
      <c r="C254" s="305"/>
      <c r="D254" s="305"/>
      <c r="E254" s="305"/>
      <c r="F254" s="305"/>
      <c r="G254" s="305"/>
      <c r="H254" s="305"/>
      <c r="I254" s="305"/>
      <c r="J254" s="305"/>
      <c r="K254" s="305"/>
    </row>
    <row r="255" spans="2:11">
      <c r="B255" s="305"/>
      <c r="C255" s="305"/>
      <c r="D255" s="305"/>
      <c r="E255" s="305"/>
      <c r="F255" s="305"/>
      <c r="G255" s="305"/>
      <c r="H255" s="305"/>
      <c r="I255" s="305"/>
      <c r="J255" s="305"/>
      <c r="K255" s="305"/>
    </row>
    <row r="256" spans="2:11">
      <c r="B256" s="305"/>
      <c r="C256" s="305"/>
      <c r="D256" s="305"/>
      <c r="E256" s="305"/>
      <c r="F256" s="305"/>
      <c r="G256" s="305"/>
      <c r="H256" s="305"/>
      <c r="I256" s="305"/>
      <c r="J256" s="305"/>
      <c r="K256" s="305"/>
    </row>
    <row r="257" spans="2:11">
      <c r="B257" s="305"/>
      <c r="C257" s="305"/>
      <c r="D257" s="305"/>
      <c r="E257" s="305"/>
      <c r="F257" s="305"/>
      <c r="G257" s="305"/>
      <c r="H257" s="305"/>
      <c r="I257" s="305"/>
      <c r="J257" s="305"/>
      <c r="K257" s="305"/>
    </row>
    <row r="258" spans="2:11">
      <c r="B258" s="305"/>
      <c r="C258" s="305"/>
      <c r="D258" s="305"/>
      <c r="E258" s="305"/>
      <c r="F258" s="305"/>
      <c r="G258" s="305"/>
      <c r="H258" s="305"/>
      <c r="I258" s="305"/>
      <c r="J258" s="305"/>
      <c r="K258" s="305"/>
    </row>
    <row r="259" spans="2:11">
      <c r="B259" s="305"/>
      <c r="C259" s="305"/>
      <c r="D259" s="305"/>
      <c r="E259" s="305"/>
      <c r="F259" s="305"/>
      <c r="G259" s="305"/>
      <c r="H259" s="305"/>
      <c r="I259" s="305"/>
      <c r="J259" s="305"/>
      <c r="K259" s="305"/>
    </row>
    <row r="260" spans="2:11">
      <c r="B260" s="305"/>
      <c r="C260" s="305"/>
      <c r="D260" s="305"/>
      <c r="E260" s="305"/>
      <c r="F260" s="305"/>
      <c r="G260" s="305"/>
      <c r="H260" s="305"/>
      <c r="I260" s="305"/>
      <c r="J260" s="305"/>
      <c r="K260" s="305"/>
    </row>
    <row r="261" spans="2:11">
      <c r="B261" s="305"/>
      <c r="C261" s="305"/>
      <c r="D261" s="305"/>
      <c r="E261" s="305"/>
      <c r="F261" s="305"/>
      <c r="G261" s="305"/>
      <c r="H261" s="305"/>
      <c r="I261" s="305"/>
      <c r="J261" s="305"/>
      <c r="K261" s="305"/>
    </row>
    <row r="262" spans="2:11">
      <c r="B262" s="305"/>
      <c r="C262" s="305"/>
      <c r="D262" s="305"/>
      <c r="E262" s="305"/>
      <c r="F262" s="305"/>
      <c r="G262" s="305"/>
      <c r="H262" s="305"/>
      <c r="I262" s="305"/>
      <c r="J262" s="305"/>
      <c r="K262" s="305"/>
    </row>
    <row r="263" spans="2:11">
      <c r="B263" s="305"/>
      <c r="C263" s="305"/>
      <c r="D263" s="305"/>
      <c r="E263" s="305"/>
      <c r="F263" s="305"/>
      <c r="G263" s="305"/>
      <c r="H263" s="305"/>
      <c r="I263" s="305"/>
      <c r="J263" s="305"/>
      <c r="K263" s="305"/>
    </row>
    <row r="264" spans="2:11">
      <c r="B264" s="305"/>
      <c r="C264" s="305"/>
      <c r="D264" s="305"/>
      <c r="E264" s="305"/>
      <c r="F264" s="305"/>
      <c r="G264" s="305"/>
      <c r="H264" s="305"/>
      <c r="I264" s="305"/>
      <c r="J264" s="305"/>
      <c r="K264" s="305"/>
    </row>
    <row r="265" spans="2:11">
      <c r="B265" s="305"/>
      <c r="C265" s="305"/>
      <c r="D265" s="305"/>
      <c r="E265" s="305"/>
      <c r="F265" s="305"/>
      <c r="G265" s="305"/>
      <c r="H265" s="305"/>
      <c r="I265" s="305"/>
      <c r="J265" s="305"/>
      <c r="K265" s="305"/>
    </row>
    <row r="266" spans="2:11">
      <c r="B266" s="305"/>
      <c r="C266" s="305"/>
      <c r="D266" s="305"/>
      <c r="E266" s="305"/>
      <c r="F266" s="305"/>
      <c r="G266" s="305"/>
      <c r="H266" s="305"/>
      <c r="I266" s="305"/>
      <c r="J266" s="305"/>
      <c r="K266" s="305"/>
    </row>
    <row r="267" spans="2:11">
      <c r="B267" s="305"/>
      <c r="C267" s="305"/>
      <c r="D267" s="305"/>
      <c r="E267" s="305"/>
      <c r="F267" s="305"/>
      <c r="G267" s="305"/>
      <c r="H267" s="305"/>
      <c r="I267" s="305"/>
      <c r="J267" s="305"/>
      <c r="K267" s="305"/>
    </row>
    <row r="268" spans="2:11">
      <c r="B268" s="305"/>
      <c r="C268" s="305"/>
      <c r="D268" s="305"/>
      <c r="E268" s="305"/>
      <c r="F268" s="305"/>
      <c r="G268" s="305"/>
      <c r="H268" s="305"/>
      <c r="I268" s="305"/>
      <c r="J268" s="305"/>
      <c r="K268" s="305"/>
    </row>
    <row r="269" spans="2:11">
      <c r="B269" s="305"/>
      <c r="C269" s="305"/>
      <c r="D269" s="305"/>
      <c r="E269" s="305"/>
      <c r="F269" s="305"/>
      <c r="G269" s="305"/>
      <c r="H269" s="305"/>
      <c r="I269" s="305"/>
      <c r="J269" s="305"/>
      <c r="K269" s="305"/>
    </row>
    <row r="270" spans="2:11">
      <c r="B270" s="305"/>
      <c r="C270" s="305"/>
      <c r="D270" s="305"/>
      <c r="E270" s="305"/>
      <c r="F270" s="305"/>
      <c r="G270" s="305"/>
      <c r="H270" s="305"/>
      <c r="I270" s="305"/>
      <c r="J270" s="305"/>
      <c r="K270" s="305"/>
    </row>
    <row r="271" spans="2:11">
      <c r="B271" s="305"/>
      <c r="C271" s="305"/>
      <c r="D271" s="305"/>
      <c r="E271" s="305"/>
      <c r="F271" s="305"/>
      <c r="G271" s="305"/>
      <c r="H271" s="305"/>
      <c r="I271" s="305"/>
      <c r="J271" s="305"/>
      <c r="K271" s="305"/>
    </row>
    <row r="272" spans="2:11">
      <c r="B272" s="305"/>
      <c r="C272" s="305"/>
      <c r="D272" s="305"/>
      <c r="E272" s="305"/>
      <c r="F272" s="305"/>
      <c r="G272" s="305"/>
      <c r="H272" s="305"/>
      <c r="I272" s="305"/>
      <c r="J272" s="305"/>
      <c r="K272" s="305"/>
    </row>
    <row r="273" spans="2:11">
      <c r="B273" s="305"/>
      <c r="C273" s="305"/>
      <c r="D273" s="305"/>
      <c r="E273" s="305"/>
      <c r="F273" s="305"/>
      <c r="G273" s="305"/>
      <c r="H273" s="305"/>
      <c r="I273" s="305"/>
      <c r="J273" s="305"/>
      <c r="K273" s="305"/>
    </row>
    <row r="274" spans="2:11">
      <c r="B274" s="305"/>
      <c r="C274" s="305"/>
      <c r="D274" s="305"/>
      <c r="E274" s="305"/>
      <c r="F274" s="305"/>
      <c r="G274" s="305"/>
      <c r="H274" s="305"/>
      <c r="I274" s="305"/>
      <c r="J274" s="305"/>
      <c r="K274" s="305"/>
    </row>
    <row r="275" spans="2:11">
      <c r="B275" s="305"/>
      <c r="C275" s="305"/>
      <c r="D275" s="305"/>
      <c r="E275" s="305"/>
      <c r="F275" s="305"/>
      <c r="G275" s="305"/>
      <c r="H275" s="305"/>
      <c r="I275" s="305"/>
      <c r="J275" s="305"/>
      <c r="K275" s="305"/>
    </row>
    <row r="276" spans="2:11">
      <c r="B276" s="318"/>
      <c r="C276" s="318"/>
      <c r="D276" s="318"/>
      <c r="E276" s="318"/>
      <c r="F276" s="318"/>
      <c r="G276" s="318"/>
      <c r="H276" s="318"/>
      <c r="I276" s="318"/>
      <c r="J276" s="318"/>
      <c r="K276" s="318"/>
    </row>
    <row r="277" spans="2:11">
      <c r="B277" s="318"/>
      <c r="C277" s="318"/>
      <c r="D277" s="318"/>
      <c r="E277" s="318"/>
      <c r="F277" s="318"/>
      <c r="G277" s="318"/>
      <c r="H277" s="318"/>
      <c r="I277" s="318"/>
      <c r="J277" s="318"/>
      <c r="K277" s="318"/>
    </row>
    <row r="278" spans="2:11">
      <c r="B278" s="318"/>
      <c r="C278" s="318"/>
      <c r="D278" s="318"/>
      <c r="E278" s="318"/>
      <c r="F278" s="318"/>
      <c r="G278" s="318"/>
      <c r="H278" s="318"/>
      <c r="I278" s="318"/>
      <c r="J278" s="318"/>
      <c r="K278" s="318"/>
    </row>
    <row r="279" spans="2:11">
      <c r="B279" s="318"/>
      <c r="C279" s="318"/>
      <c r="D279" s="318"/>
      <c r="E279" s="318"/>
      <c r="F279" s="318"/>
      <c r="G279" s="318"/>
      <c r="H279" s="318"/>
      <c r="I279" s="318"/>
      <c r="J279" s="318"/>
      <c r="K279" s="318"/>
    </row>
    <row r="280" spans="2:11">
      <c r="B280" s="318"/>
      <c r="C280" s="318"/>
      <c r="D280" s="318"/>
      <c r="E280" s="318"/>
      <c r="F280" s="318"/>
      <c r="G280" s="318"/>
      <c r="H280" s="318"/>
      <c r="I280" s="318"/>
      <c r="J280" s="318"/>
      <c r="K280" s="318"/>
    </row>
    <row r="281" spans="2:11">
      <c r="B281" s="318"/>
      <c r="C281" s="318"/>
      <c r="D281" s="318"/>
      <c r="E281" s="318"/>
      <c r="F281" s="318"/>
      <c r="G281" s="318"/>
      <c r="H281" s="318"/>
      <c r="I281" s="318"/>
      <c r="J281" s="318"/>
      <c r="K281" s="318"/>
    </row>
    <row r="282" spans="2:11">
      <c r="B282" s="318"/>
      <c r="C282" s="318"/>
      <c r="D282" s="318"/>
      <c r="E282" s="318"/>
      <c r="F282" s="318"/>
      <c r="G282" s="318"/>
      <c r="H282" s="318"/>
      <c r="I282" s="318"/>
      <c r="J282" s="318"/>
      <c r="K282" s="318"/>
    </row>
    <row r="283" spans="2:11">
      <c r="B283" s="318"/>
      <c r="C283" s="318"/>
      <c r="D283" s="318"/>
      <c r="E283" s="318"/>
      <c r="F283" s="318"/>
      <c r="G283" s="318"/>
      <c r="H283" s="318"/>
      <c r="I283" s="318"/>
      <c r="J283" s="318"/>
      <c r="K283" s="318"/>
    </row>
    <row r="284" spans="2:11">
      <c r="B284" s="318"/>
      <c r="C284" s="318"/>
      <c r="D284" s="318"/>
      <c r="E284" s="318"/>
      <c r="F284" s="318"/>
      <c r="G284" s="318"/>
      <c r="H284" s="318"/>
      <c r="I284" s="318"/>
      <c r="J284" s="318"/>
      <c r="K284" s="318"/>
    </row>
    <row r="285" spans="2:11">
      <c r="B285" s="318"/>
      <c r="C285" s="318"/>
      <c r="D285" s="318"/>
      <c r="E285" s="318"/>
      <c r="F285" s="318"/>
      <c r="G285" s="318"/>
      <c r="H285" s="318"/>
      <c r="I285" s="318"/>
      <c r="J285" s="318"/>
      <c r="K285" s="318"/>
    </row>
    <row r="286" spans="2:11">
      <c r="B286" s="318"/>
      <c r="C286" s="318"/>
      <c r="D286" s="318"/>
      <c r="E286" s="318"/>
      <c r="F286" s="318"/>
      <c r="G286" s="318"/>
      <c r="H286" s="318"/>
      <c r="I286" s="318"/>
      <c r="J286" s="318"/>
      <c r="K286" s="318"/>
    </row>
    <row r="287" spans="2:11">
      <c r="B287" s="318"/>
      <c r="C287" s="318"/>
      <c r="D287" s="318"/>
      <c r="E287" s="318"/>
      <c r="F287" s="318"/>
      <c r="G287" s="318"/>
      <c r="H287" s="318"/>
      <c r="I287" s="318"/>
      <c r="J287" s="318"/>
      <c r="K287" s="318"/>
    </row>
    <row r="288" spans="2:11">
      <c r="B288" s="318"/>
      <c r="C288" s="318"/>
      <c r="D288" s="318"/>
      <c r="E288" s="318"/>
      <c r="F288" s="318"/>
      <c r="G288" s="318"/>
      <c r="H288" s="318"/>
      <c r="I288" s="318"/>
      <c r="J288" s="318"/>
      <c r="K288" s="318"/>
    </row>
    <row r="289" spans="2:11">
      <c r="B289" s="318"/>
      <c r="C289" s="318"/>
      <c r="D289" s="318"/>
      <c r="E289" s="318"/>
      <c r="F289" s="318"/>
      <c r="G289" s="318"/>
      <c r="H289" s="318"/>
      <c r="I289" s="318"/>
      <c r="J289" s="318"/>
      <c r="K289" s="318"/>
    </row>
    <row r="290" spans="2:11">
      <c r="B290" s="318"/>
      <c r="C290" s="318"/>
      <c r="D290" s="318"/>
      <c r="E290" s="318"/>
      <c r="F290" s="318"/>
      <c r="G290" s="318"/>
      <c r="H290" s="318"/>
      <c r="I290" s="318"/>
      <c r="J290" s="318"/>
      <c r="K290" s="318"/>
    </row>
    <row r="291" spans="2:11">
      <c r="B291" s="318"/>
      <c r="C291" s="318"/>
      <c r="D291" s="318"/>
      <c r="E291" s="318"/>
      <c r="F291" s="318"/>
      <c r="G291" s="318"/>
      <c r="H291" s="318"/>
      <c r="I291" s="318"/>
      <c r="J291" s="318"/>
      <c r="K291" s="318"/>
    </row>
    <row r="292" spans="2:11">
      <c r="B292" s="318"/>
      <c r="C292" s="318"/>
      <c r="D292" s="318"/>
      <c r="E292" s="318"/>
      <c r="F292" s="318"/>
      <c r="G292" s="318"/>
      <c r="H292" s="318"/>
      <c r="I292" s="318"/>
      <c r="J292" s="318"/>
      <c r="K292" s="318"/>
    </row>
    <row r="293" spans="2:11">
      <c r="B293" s="318"/>
      <c r="C293" s="318"/>
      <c r="D293" s="318"/>
      <c r="E293" s="318"/>
      <c r="F293" s="318"/>
      <c r="G293" s="318"/>
      <c r="H293" s="318"/>
      <c r="I293" s="318"/>
      <c r="J293" s="318"/>
      <c r="K293" s="318"/>
    </row>
    <row r="294" spans="2:11">
      <c r="B294" s="318"/>
      <c r="C294" s="318"/>
      <c r="D294" s="318"/>
      <c r="E294" s="318"/>
      <c r="F294" s="318"/>
      <c r="G294" s="318"/>
      <c r="H294" s="318"/>
      <c r="I294" s="318"/>
      <c r="J294" s="318"/>
      <c r="K294" s="318"/>
    </row>
    <row r="295" spans="2:11">
      <c r="B295" s="318"/>
      <c r="C295" s="318"/>
      <c r="D295" s="318"/>
      <c r="E295" s="318"/>
      <c r="F295" s="318"/>
      <c r="G295" s="318"/>
      <c r="H295" s="318"/>
      <c r="I295" s="318"/>
      <c r="J295" s="318"/>
      <c r="K295" s="318"/>
    </row>
    <row r="296" spans="2:11">
      <c r="B296" s="318"/>
      <c r="C296" s="318"/>
      <c r="D296" s="318"/>
      <c r="E296" s="318"/>
      <c r="F296" s="318"/>
      <c r="G296" s="318"/>
      <c r="H296" s="318"/>
      <c r="I296" s="318"/>
      <c r="J296" s="318"/>
      <c r="K296" s="318"/>
    </row>
    <row r="297" spans="2:11">
      <c r="B297" s="318"/>
      <c r="C297" s="318"/>
      <c r="D297" s="318"/>
      <c r="E297" s="318"/>
      <c r="F297" s="318"/>
      <c r="G297" s="318"/>
      <c r="H297" s="318"/>
      <c r="I297" s="318"/>
      <c r="J297" s="318"/>
      <c r="K297" s="318"/>
    </row>
    <row r="298" spans="2:11">
      <c r="B298" s="318"/>
      <c r="C298" s="318"/>
      <c r="D298" s="318"/>
      <c r="E298" s="318"/>
      <c r="F298" s="318"/>
      <c r="G298" s="318"/>
      <c r="H298" s="318"/>
      <c r="I298" s="318"/>
      <c r="J298" s="318"/>
      <c r="K298" s="318"/>
    </row>
    <row r="299" spans="2:11">
      <c r="B299" s="318"/>
      <c r="C299" s="318"/>
      <c r="D299" s="318"/>
      <c r="E299" s="318"/>
      <c r="F299" s="318"/>
      <c r="G299" s="318"/>
      <c r="H299" s="318"/>
      <c r="I299" s="318"/>
      <c r="J299" s="318"/>
      <c r="K299" s="318"/>
    </row>
    <row r="300" spans="2:11">
      <c r="B300" s="318"/>
      <c r="C300" s="318"/>
      <c r="D300" s="318"/>
      <c r="E300" s="318"/>
      <c r="F300" s="318"/>
      <c r="G300" s="318"/>
      <c r="H300" s="318"/>
      <c r="I300" s="318"/>
      <c r="J300" s="318"/>
      <c r="K300" s="318"/>
    </row>
    <row r="301" spans="2:11">
      <c r="B301" s="318"/>
      <c r="C301" s="318"/>
      <c r="D301" s="318"/>
      <c r="E301" s="318"/>
      <c r="F301" s="318"/>
      <c r="G301" s="318"/>
      <c r="H301" s="318"/>
      <c r="I301" s="318"/>
      <c r="J301" s="318"/>
      <c r="K301" s="318"/>
    </row>
    <row r="302" spans="2:11">
      <c r="B302" s="318"/>
      <c r="C302" s="318"/>
      <c r="D302" s="318"/>
      <c r="E302" s="318"/>
      <c r="F302" s="318"/>
      <c r="G302" s="318"/>
      <c r="H302" s="318"/>
      <c r="I302" s="318"/>
      <c r="J302" s="318"/>
      <c r="K302" s="318"/>
    </row>
    <row r="303" spans="2:11">
      <c r="B303" s="318"/>
      <c r="C303" s="318"/>
      <c r="D303" s="318"/>
      <c r="E303" s="318"/>
      <c r="F303" s="318"/>
      <c r="G303" s="318"/>
      <c r="H303" s="318"/>
      <c r="I303" s="318"/>
      <c r="J303" s="318"/>
      <c r="K303" s="318"/>
    </row>
    <row r="304" spans="2:11">
      <c r="B304" s="318"/>
      <c r="C304" s="318"/>
      <c r="D304" s="318"/>
      <c r="E304" s="318"/>
      <c r="F304" s="318"/>
      <c r="G304" s="318"/>
      <c r="H304" s="318"/>
      <c r="I304" s="318"/>
      <c r="J304" s="318"/>
      <c r="K304" s="318"/>
    </row>
    <row r="305" spans="2:11">
      <c r="B305" s="318"/>
      <c r="C305" s="318"/>
      <c r="D305" s="318"/>
      <c r="E305" s="318"/>
      <c r="F305" s="318"/>
      <c r="G305" s="318"/>
      <c r="H305" s="318"/>
      <c r="I305" s="318"/>
      <c r="J305" s="318"/>
      <c r="K305" s="318"/>
    </row>
    <row r="306" spans="2:11">
      <c r="B306" s="318"/>
      <c r="C306" s="318"/>
      <c r="D306" s="318"/>
      <c r="E306" s="318"/>
      <c r="F306" s="318"/>
      <c r="G306" s="318"/>
      <c r="H306" s="318"/>
      <c r="I306" s="318"/>
      <c r="J306" s="318"/>
      <c r="K306" s="318"/>
    </row>
    <row r="307" spans="2:11">
      <c r="B307" s="318"/>
      <c r="C307" s="318"/>
      <c r="D307" s="318"/>
      <c r="E307" s="318"/>
      <c r="F307" s="318"/>
      <c r="G307" s="318"/>
      <c r="H307" s="318"/>
      <c r="I307" s="318"/>
      <c r="J307" s="318"/>
      <c r="K307" s="318"/>
    </row>
    <row r="308" spans="2:11">
      <c r="B308" s="318"/>
      <c r="C308" s="318"/>
      <c r="D308" s="318"/>
      <c r="E308" s="318"/>
      <c r="F308" s="318"/>
      <c r="G308" s="318"/>
      <c r="H308" s="318"/>
      <c r="I308" s="318"/>
      <c r="J308" s="318"/>
      <c r="K308" s="318"/>
    </row>
    <row r="309" spans="2:11">
      <c r="B309" s="318"/>
      <c r="C309" s="318"/>
      <c r="D309" s="318"/>
      <c r="E309" s="318"/>
      <c r="F309" s="318"/>
      <c r="G309" s="318"/>
      <c r="H309" s="318"/>
      <c r="I309" s="318"/>
      <c r="J309" s="318"/>
      <c r="K309" s="318"/>
    </row>
    <row r="310" spans="2:11">
      <c r="B310" s="318"/>
      <c r="C310" s="318"/>
      <c r="D310" s="318"/>
      <c r="E310" s="318"/>
      <c r="F310" s="318"/>
      <c r="G310" s="318"/>
      <c r="H310" s="318"/>
      <c r="I310" s="318"/>
      <c r="J310" s="318"/>
      <c r="K310" s="318"/>
    </row>
    <row r="311" spans="2:11">
      <c r="B311" s="318"/>
      <c r="C311" s="318"/>
      <c r="D311" s="318"/>
      <c r="E311" s="318"/>
      <c r="F311" s="318"/>
      <c r="G311" s="318"/>
      <c r="H311" s="318"/>
      <c r="I311" s="318"/>
      <c r="J311" s="318"/>
      <c r="K311" s="318"/>
    </row>
    <row r="312" spans="2:11">
      <c r="B312" s="318"/>
      <c r="C312" s="318"/>
      <c r="D312" s="318"/>
      <c r="E312" s="318"/>
      <c r="F312" s="318"/>
      <c r="G312" s="318"/>
      <c r="H312" s="318"/>
      <c r="I312" s="318"/>
      <c r="J312" s="318"/>
      <c r="K312" s="318"/>
    </row>
    <row r="313" spans="2:11">
      <c r="B313" s="318"/>
      <c r="C313" s="318"/>
      <c r="D313" s="318"/>
      <c r="E313" s="318"/>
      <c r="F313" s="318"/>
      <c r="G313" s="318"/>
      <c r="H313" s="318"/>
      <c r="I313" s="318"/>
      <c r="J313" s="318"/>
      <c r="K313" s="318"/>
    </row>
    <row r="314" spans="2:11">
      <c r="B314" s="318"/>
      <c r="C314" s="318"/>
      <c r="D314" s="318"/>
      <c r="E314" s="318"/>
      <c r="F314" s="318"/>
      <c r="G314" s="318"/>
      <c r="H314" s="318"/>
      <c r="I314" s="318"/>
      <c r="J314" s="318"/>
      <c r="K314" s="318"/>
    </row>
    <row r="315" spans="2:11">
      <c r="B315" s="318"/>
      <c r="C315" s="318"/>
      <c r="D315" s="318"/>
      <c r="E315" s="318"/>
      <c r="F315" s="318"/>
      <c r="G315" s="318"/>
      <c r="H315" s="318"/>
      <c r="I315" s="318"/>
      <c r="J315" s="318"/>
      <c r="K315" s="318"/>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63" right="0.35" top="0.17" bottom="0.31" header="0.17" footer="0.16"/>
  <pageSetup paperSize="9"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14</vt:i4>
      </vt:variant>
    </vt:vector>
  </HeadingPairs>
  <TitlesOfParts>
    <vt:vector size="26" baseType="lpstr">
      <vt:lpstr>COVER</vt:lpstr>
      <vt:lpstr>input data</vt:lpstr>
      <vt:lpstr>SPE</vt:lpstr>
      <vt:lpstr>DET</vt:lpstr>
      <vt:lpstr>seigneorage</vt:lpstr>
      <vt:lpstr>lead 2025-26</vt:lpstr>
      <vt:lpstr>CON 2025-26</vt:lpstr>
      <vt:lpstr>data 2025-26</vt:lpstr>
      <vt:lpstr>DET (2)</vt:lpstr>
      <vt:lpstr>seigneorage (2)</vt:lpstr>
      <vt:lpstr>CC f</vt:lpstr>
      <vt:lpstr>ccbc </vt:lpstr>
      <vt:lpstr>'CC f'!Print_Area</vt:lpstr>
      <vt:lpstr>'CON 2025-26'!Print_Area</vt:lpstr>
      <vt:lpstr>'data 2025-26'!Print_Area</vt:lpstr>
      <vt:lpstr>DET!Print_Area</vt:lpstr>
      <vt:lpstr>'DET (2)'!Print_Area</vt:lpstr>
      <vt:lpstr>'input data'!Print_Area</vt:lpstr>
      <vt:lpstr>'lead 2025-26'!Print_Area</vt:lpstr>
      <vt:lpstr>seigneorage!Print_Area</vt:lpstr>
      <vt:lpstr>'seigneorage (2)'!Print_Area</vt:lpstr>
      <vt:lpstr>SPE!Print_Area</vt:lpstr>
      <vt:lpstr>'CC f'!Print_Titles</vt:lpstr>
      <vt:lpstr>'data 2025-26'!Print_Titles</vt:lpstr>
      <vt:lpstr>DET!Print_Titles</vt:lpstr>
      <vt:lpstr>'DET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eepr</dc:creator>
  <cp:lastModifiedBy>welcome</cp:lastModifiedBy>
  <cp:lastPrinted>2026-01-06T03:58:23Z</cp:lastPrinted>
  <dcterms:created xsi:type="dcterms:W3CDTF">2009-12-16T06:22:15Z</dcterms:created>
  <dcterms:modified xsi:type="dcterms:W3CDTF">2026-01-07T06:27:36Z</dcterms:modified>
</cp:coreProperties>
</file>